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окументы\"/>
    </mc:Choice>
  </mc:AlternateContent>
  <bookViews>
    <workbookView xWindow="0" yWindow="0" windowWidth="19605" windowHeight="7395"/>
  </bookViews>
  <sheets>
    <sheet name="Зарплата_I_квартал" sheetId="3" r:id="rId1"/>
    <sheet name="Интерброкер" sheetId="5" r:id="rId2"/>
    <sheet name="Старший_менеджер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C19" i="6"/>
  <c r="D19" i="6"/>
  <c r="E19" i="6"/>
  <c r="F19" i="6"/>
  <c r="G19" i="6"/>
  <c r="B19" i="6"/>
  <c r="C17" i="6"/>
  <c r="D17" i="6"/>
  <c r="E17" i="6"/>
  <c r="F17" i="6"/>
  <c r="G17" i="6"/>
  <c r="B17" i="6"/>
  <c r="C10" i="6"/>
  <c r="D10" i="6"/>
  <c r="E10" i="6"/>
  <c r="F10" i="6"/>
  <c r="G10" i="6"/>
  <c r="B10" i="6"/>
  <c r="C14" i="5"/>
  <c r="D14" i="5"/>
  <c r="E14" i="5"/>
  <c r="F14" i="5"/>
  <c r="B14" i="5"/>
  <c r="C13" i="5"/>
  <c r="D13" i="5"/>
  <c r="E13" i="5"/>
  <c r="F13" i="5"/>
  <c r="B13" i="5"/>
  <c r="C12" i="5"/>
  <c r="D12" i="5"/>
  <c r="E12" i="5"/>
  <c r="F12" i="5"/>
  <c r="B12" i="5"/>
  <c r="G7" i="5"/>
  <c r="G8" i="5"/>
  <c r="G9" i="5"/>
  <c r="G6" i="5"/>
  <c r="C11" i="5"/>
  <c r="D11" i="5"/>
  <c r="E11" i="5"/>
  <c r="F11" i="5"/>
  <c r="B11" i="5"/>
  <c r="F7" i="5"/>
  <c r="F8" i="5"/>
  <c r="F9" i="5"/>
  <c r="F6" i="5"/>
  <c r="C24" i="3"/>
  <c r="D24" i="3" s="1"/>
  <c r="C23" i="3"/>
  <c r="D23" i="3" s="1"/>
  <c r="C22" i="3"/>
  <c r="D22" i="3" s="1"/>
  <c r="C21" i="3"/>
  <c r="D21" i="3" s="1"/>
  <c r="C20" i="3"/>
  <c r="D20" i="3" s="1"/>
  <c r="C13" i="3"/>
  <c r="D13" i="3" s="1"/>
  <c r="C15" i="3"/>
  <c r="D15" i="3" s="1"/>
  <c r="C14" i="3"/>
  <c r="D14" i="3" s="1"/>
  <c r="C16" i="3"/>
  <c r="D16" i="3" s="1"/>
  <c r="C12" i="3"/>
  <c r="D12" i="3" s="1"/>
  <c r="D7" i="3"/>
  <c r="D51" i="3" s="1"/>
  <c r="C5" i="3"/>
  <c r="C49" i="3" s="1"/>
  <c r="C6" i="3"/>
  <c r="C7" i="3"/>
  <c r="C51" i="3" s="1"/>
  <c r="C8" i="3"/>
  <c r="C52" i="3" s="1"/>
  <c r="C4" i="3"/>
  <c r="D5" i="3" l="1"/>
  <c r="D49" i="3" s="1"/>
  <c r="C48" i="3"/>
  <c r="C50" i="3"/>
  <c r="D8" i="3"/>
  <c r="E8" i="3" s="1"/>
  <c r="E7" i="3"/>
  <c r="F7" i="3" s="1"/>
  <c r="D4" i="3"/>
  <c r="E5" i="3"/>
  <c r="F5" i="3" s="1"/>
  <c r="D6" i="3"/>
  <c r="E21" i="3"/>
  <c r="F21" i="3" s="1"/>
  <c r="E22" i="3"/>
  <c r="F22" i="3" s="1"/>
  <c r="E23" i="3"/>
  <c r="F23" i="3" s="1"/>
  <c r="E24" i="3"/>
  <c r="F24" i="3" s="1"/>
  <c r="E20" i="3"/>
  <c r="F20" i="3" s="1"/>
  <c r="E16" i="3"/>
  <c r="F16" i="3" s="1"/>
  <c r="E14" i="3"/>
  <c r="F14" i="3" s="1"/>
  <c r="E15" i="3"/>
  <c r="F15" i="3" s="1"/>
  <c r="E13" i="3"/>
  <c r="F13" i="3" s="1"/>
  <c r="E12" i="3"/>
  <c r="F12" i="3" s="1"/>
  <c r="D52" i="3" l="1"/>
  <c r="F8" i="3"/>
  <c r="E52" i="3"/>
  <c r="F51" i="3"/>
  <c r="F49" i="3"/>
  <c r="E49" i="3"/>
  <c r="E51" i="3"/>
  <c r="F52" i="3"/>
  <c r="D50" i="3"/>
  <c r="E6" i="3"/>
  <c r="E50" i="3" s="1"/>
  <c r="F4" i="3"/>
  <c r="D48" i="3"/>
  <c r="E4" i="3"/>
  <c r="E48" i="3" s="1"/>
  <c r="G20" i="3"/>
  <c r="G12" i="3"/>
  <c r="F6" i="3" l="1"/>
  <c r="F50" i="3" s="1"/>
  <c r="F48" i="3"/>
  <c r="F54" i="3" l="1"/>
  <c r="F55" i="3"/>
  <c r="G4" i="3"/>
  <c r="G48" i="3"/>
</calcChain>
</file>

<file path=xl/sharedStrings.xml><?xml version="1.0" encoding="utf-8"?>
<sst xmlns="http://schemas.openxmlformats.org/spreadsheetml/2006/main" count="91" uniqueCount="56">
  <si>
    <t>РАСЧЕТ ЗАРАБОТНОЙ ПЛАТЫ ЗА 1 КВАРТАЛ</t>
  </si>
  <si>
    <t>ЗА ЯНВАРЬ</t>
  </si>
  <si>
    <t>ФИО</t>
  </si>
  <si>
    <t>Оклад</t>
  </si>
  <si>
    <t>Подоходный налог 13%</t>
  </si>
  <si>
    <t>Итого к выдаче</t>
  </si>
  <si>
    <t>Средняя зрплата за месяц</t>
  </si>
  <si>
    <t>Премия 20%</t>
  </si>
  <si>
    <t>Итого начислено</t>
  </si>
  <si>
    <t>Баранова Л.В.</t>
  </si>
  <si>
    <t>Васильев С.Н.</t>
  </si>
  <si>
    <t>Петрова А.Г.</t>
  </si>
  <si>
    <t>Петухова О.С.</t>
  </si>
  <si>
    <t>Савин И.Н.</t>
  </si>
  <si>
    <t>ЗА ФЕВРАЛЬ</t>
  </si>
  <si>
    <t>ЗА МАРТ</t>
  </si>
  <si>
    <t>Премия 27%</t>
  </si>
  <si>
    <t>Премия</t>
  </si>
  <si>
    <t>ЗА КВАРТАЛ</t>
  </si>
  <si>
    <t>Средняя зрплата за I квартал</t>
  </si>
  <si>
    <t>Максимальная зарплата:</t>
  </si>
  <si>
    <t>Минимальная зарплата:</t>
  </si>
  <si>
    <t>Продажа акций отделения брокерской фирмы "Интерброкер"</t>
  </si>
  <si>
    <t>РАО-ЕС</t>
  </si>
  <si>
    <t>Лукойл</t>
  </si>
  <si>
    <t>Автоваз</t>
  </si>
  <si>
    <t>Норильский Никель</t>
  </si>
  <si>
    <t>Выручка, тыс.руб. (всего за месяц)</t>
  </si>
  <si>
    <t>% от общей выручки</t>
  </si>
  <si>
    <t>Интерброкер-1</t>
  </si>
  <si>
    <t>Интерброкер-2</t>
  </si>
  <si>
    <t>Интерброкер-3</t>
  </si>
  <si>
    <t>Интерброкер-4</t>
  </si>
  <si>
    <t>Итого (тыс. руб)</t>
  </si>
  <si>
    <t>Среднее значение</t>
  </si>
  <si>
    <t>МАКС значение</t>
  </si>
  <si>
    <t>МИН значение</t>
  </si>
  <si>
    <t>Доходы/расходы старшего менеджера</t>
  </si>
  <si>
    <t>январь</t>
  </si>
  <si>
    <t>февраль</t>
  </si>
  <si>
    <t>март</t>
  </si>
  <si>
    <t>апрель</t>
  </si>
  <si>
    <t>май</t>
  </si>
  <si>
    <t>июнь</t>
  </si>
  <si>
    <t>Доходы</t>
  </si>
  <si>
    <t>Надбавка</t>
  </si>
  <si>
    <t>Комиссинные</t>
  </si>
  <si>
    <t xml:space="preserve">Дополнит заработок </t>
  </si>
  <si>
    <t>Доходы всего</t>
  </si>
  <si>
    <t>Расходы</t>
  </si>
  <si>
    <t>Аренда жилья</t>
  </si>
  <si>
    <t>Автомобиль</t>
  </si>
  <si>
    <t>Общие расходы</t>
  </si>
  <si>
    <t>Отпуск</t>
  </si>
  <si>
    <t>Расходы всего</t>
  </si>
  <si>
    <t>Сальдо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</si>
</sst>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_-[$$-409]* #,##0.00_ ;_-[$$-409]* \-#,##0.00\ ;_-[$$-409]* &quot;-&quot;??_ ;_-@_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b/>
      <i/>
      <sz val="14"/>
      <color rgb="FF00B050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9" tint="-0.249977111117893"/>
      <name val="Times New Roman"/>
      <family val="1"/>
      <charset val="204"/>
    </font>
    <font>
      <b/>
      <i/>
      <sz val="16"/>
      <color theme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2" fontId="3" fillId="0" borderId="6" xfId="0" applyNumberFormat="1" applyFont="1" applyBorder="1"/>
    <xf numFmtId="2" fontId="3" fillId="0" borderId="9" xfId="0" applyNumberFormat="1" applyFont="1" applyBorder="1"/>
    <xf numFmtId="2" fontId="2" fillId="0" borderId="0" xfId="0" applyNumberFormat="1" applyFo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5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2" fillId="0" borderId="14" xfId="0" applyFont="1" applyBorder="1"/>
    <xf numFmtId="3" fontId="5" fillId="0" borderId="6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9" fontId="9" fillId="0" borderId="7" xfId="1" applyFont="1" applyBorder="1" applyAlignment="1">
      <alignment horizontal="center"/>
    </xf>
    <xf numFmtId="9" fontId="9" fillId="0" borderId="10" xfId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vertical="center"/>
    </xf>
    <xf numFmtId="0" fontId="12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169" fontId="11" fillId="0" borderId="6" xfId="0" applyNumberFormat="1" applyFont="1" applyBorder="1"/>
    <xf numFmtId="169" fontId="11" fillId="0" borderId="7" xfId="0" applyNumberFormat="1" applyFont="1" applyBorder="1"/>
    <xf numFmtId="0" fontId="12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23" xfId="0" applyFont="1" applyBorder="1"/>
    <xf numFmtId="169" fontId="11" fillId="0" borderId="24" xfId="0" applyNumberFormat="1" applyFont="1" applyBorder="1"/>
    <xf numFmtId="169" fontId="11" fillId="0" borderId="11" xfId="0" applyNumberFormat="1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22" xfId="0" applyFont="1" applyBorder="1"/>
    <xf numFmtId="0" fontId="12" fillId="0" borderId="18" xfId="0" applyFont="1" applyBorder="1"/>
    <xf numFmtId="169" fontId="12" fillId="0" borderId="19" xfId="0" applyNumberFormat="1" applyFont="1" applyBorder="1"/>
    <xf numFmtId="169" fontId="12" fillId="0" borderId="20" xfId="0" applyNumberFormat="1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12" xfId="0" applyFont="1" applyBorder="1"/>
    <xf numFmtId="0" fontId="13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 textRotation="90"/>
    </xf>
    <xf numFmtId="0" fontId="12" fillId="3" borderId="18" xfId="0" applyFont="1" applyFill="1" applyBorder="1"/>
    <xf numFmtId="169" fontId="12" fillId="3" borderId="19" xfId="0" applyNumberFormat="1" applyFont="1" applyFill="1" applyBorder="1"/>
    <xf numFmtId="169" fontId="12" fillId="3" borderId="20" xfId="0" applyNumberFormat="1" applyFont="1" applyFill="1" applyBorder="1"/>
    <xf numFmtId="0" fontId="14" fillId="0" borderId="0" xfId="0" applyFont="1" applyAlignment="1">
      <alignment horizontal="center"/>
    </xf>
    <xf numFmtId="14" fontId="5" fillId="3" borderId="0" xfId="0" applyNumberFormat="1" applyFont="1" applyFill="1"/>
    <xf numFmtId="0" fontId="9" fillId="3" borderId="18" xfId="0" applyFont="1" applyFill="1" applyBorder="1"/>
    <xf numFmtId="3" fontId="9" fillId="3" borderId="19" xfId="0" applyNumberFormat="1" applyFont="1" applyFill="1" applyBorder="1" applyAlignment="1">
      <alignment horizontal="center"/>
    </xf>
    <xf numFmtId="3" fontId="9" fillId="3" borderId="20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colors>
    <mruColors>
      <color rgb="FFFF00FF"/>
      <color rgb="FFEB3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 sz="1800" i="1"/>
              <a:t>Зарплаты сотрудников за март</a:t>
            </a:r>
            <a:endParaRPr lang="uk-UA" sz="180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Зарплата_I_квартал!$A$20</c:f>
              <c:strCache>
                <c:ptCount val="1"/>
                <c:pt idx="0">
                  <c:v>Баранова Л.В.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Зарплата_I_квартал!$F$20</c:f>
              <c:numCache>
                <c:formatCode>General</c:formatCode>
                <c:ptCount val="1"/>
                <c:pt idx="0">
                  <c:v>15660</c:v>
                </c:pt>
              </c:numCache>
            </c:numRef>
          </c:val>
        </c:ser>
        <c:ser>
          <c:idx val="1"/>
          <c:order val="1"/>
          <c:tx>
            <c:strRef>
              <c:f>Зарплата_I_квартал!$A$21</c:f>
              <c:strCache>
                <c:ptCount val="1"/>
                <c:pt idx="0">
                  <c:v>Васильев С.Н.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Зарплата_I_квартал!$F$21</c:f>
              <c:numCache>
                <c:formatCode>General</c:formatCode>
                <c:ptCount val="1"/>
                <c:pt idx="0">
                  <c:v>8352</c:v>
                </c:pt>
              </c:numCache>
            </c:numRef>
          </c:val>
        </c:ser>
        <c:ser>
          <c:idx val="2"/>
          <c:order val="2"/>
          <c:tx>
            <c:strRef>
              <c:f>Зарплата_I_квартал!$A$22</c:f>
              <c:strCache>
                <c:ptCount val="1"/>
                <c:pt idx="0">
                  <c:v>Петрова А.Г.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Зарплата_I_квартал!$F$22</c:f>
              <c:numCache>
                <c:formatCode>General</c:formatCode>
                <c:ptCount val="1"/>
                <c:pt idx="0">
                  <c:v>11484</c:v>
                </c:pt>
              </c:numCache>
            </c:numRef>
          </c:val>
        </c:ser>
        <c:ser>
          <c:idx val="3"/>
          <c:order val="3"/>
          <c:tx>
            <c:strRef>
              <c:f>Зарплата_I_квартал!$A$23</c:f>
              <c:strCache>
                <c:ptCount val="1"/>
                <c:pt idx="0">
                  <c:v>Петухова О.С.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Зарплата_I_квартал!$F$23</c:f>
              <c:numCache>
                <c:formatCode>General</c:formatCode>
                <c:ptCount val="1"/>
                <c:pt idx="0">
                  <c:v>10231.200000000001</c:v>
                </c:pt>
              </c:numCache>
            </c:numRef>
          </c:val>
        </c:ser>
        <c:ser>
          <c:idx val="4"/>
          <c:order val="4"/>
          <c:tx>
            <c:strRef>
              <c:f>Зарплата_I_квартал!$A$24</c:f>
              <c:strCache>
                <c:ptCount val="1"/>
                <c:pt idx="0">
                  <c:v>Савин И.Н.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Зарплата_I_квартал!$F$24</c:f>
              <c:numCache>
                <c:formatCode>General</c:formatCode>
                <c:ptCount val="1"/>
                <c:pt idx="0">
                  <c:v>13050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7393312"/>
        <c:axId val="267392920"/>
      </c:barChart>
      <c:catAx>
        <c:axId val="267393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7392920"/>
        <c:crosses val="autoZero"/>
        <c:auto val="1"/>
        <c:lblAlgn val="ctr"/>
        <c:lblOffset val="100"/>
        <c:noMultiLvlLbl val="0"/>
      </c:catAx>
      <c:valAx>
        <c:axId val="26739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6739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Зарплаты</a:t>
            </a:r>
            <a:r>
              <a:rPr lang="ru-RU" baseline="0"/>
              <a:t> за </a:t>
            </a:r>
            <a:r>
              <a:rPr lang="en-US" baseline="0"/>
              <a:t>I </a:t>
            </a:r>
            <a:r>
              <a:rPr lang="ru-RU" baseline="0"/>
              <a:t>квартал</a:t>
            </a:r>
            <a:endParaRPr lang="uk-U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Зарплата_I_квартал!$A$48:$A$52</c:f>
              <c:strCache>
                <c:ptCount val="5"/>
                <c:pt idx="0">
                  <c:v>Баранова Л.В.</c:v>
                </c:pt>
                <c:pt idx="1">
                  <c:v>Васильев С.Н.</c:v>
                </c:pt>
                <c:pt idx="2">
                  <c:v>Петрова А.Г.</c:v>
                </c:pt>
                <c:pt idx="3">
                  <c:v>Петухова О.С.</c:v>
                </c:pt>
                <c:pt idx="4">
                  <c:v>Савин И.Н.</c:v>
                </c:pt>
              </c:strCache>
            </c:strRef>
          </c:cat>
          <c:val>
            <c:numRef>
              <c:f>Зарплата_I_квартал!$F$48:$F$52</c:f>
              <c:numCache>
                <c:formatCode>0.00</c:formatCode>
                <c:ptCount val="5"/>
                <c:pt idx="0">
                  <c:v>47893.5</c:v>
                </c:pt>
                <c:pt idx="1">
                  <c:v>30515.25</c:v>
                </c:pt>
                <c:pt idx="2">
                  <c:v>35121.9</c:v>
                </c:pt>
                <c:pt idx="3">
                  <c:v>31290.420000000002</c:v>
                </c:pt>
                <c:pt idx="4">
                  <c:v>34939.199999999997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415122407046521"/>
          <c:y val="0.26052594998458567"/>
          <c:w val="0.1745233651061372"/>
          <c:h val="0.44806438412754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Доходы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strRef>
              <c:f>Старший_менеджер!$B$3:$G$3</c:f>
              <c:strCache>
                <c:ptCount val="6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</c:strCache>
            </c:strRef>
          </c:cat>
          <c:val>
            <c:numRef>
              <c:f>Старший_менеджер!$B$10:$G$10</c:f>
              <c:numCache>
                <c:formatCode>_-[$$-409]* #\ ##0.00_ ;_-[$$-409]* \-#\ ##0.00\ ;_-[$$-409]* "-"??_ ;_-@_ </c:formatCode>
                <c:ptCount val="6"/>
                <c:pt idx="0">
                  <c:v>470</c:v>
                </c:pt>
                <c:pt idx="1">
                  <c:v>500</c:v>
                </c:pt>
                <c:pt idx="2">
                  <c:v>400</c:v>
                </c:pt>
                <c:pt idx="3">
                  <c:v>450</c:v>
                </c:pt>
                <c:pt idx="4">
                  <c:v>460</c:v>
                </c:pt>
                <c:pt idx="5">
                  <c:v>450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65869416"/>
        <c:axId val="65869024"/>
      </c:lineChart>
      <c:catAx>
        <c:axId val="658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5869024"/>
        <c:crosses val="autoZero"/>
        <c:auto val="1"/>
        <c:lblAlgn val="ctr"/>
        <c:lblOffset val="100"/>
        <c:noMultiLvlLbl val="0"/>
      </c:catAx>
      <c:valAx>
        <c:axId val="65869024"/>
        <c:scaling>
          <c:orientation val="minMax"/>
        </c:scaling>
        <c:delete val="0"/>
        <c:axPos val="l"/>
        <c:numFmt formatCode="_-[$$-409]* #\ ##0.00_ ;_-[$$-409]* \-#\ 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5869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Расходы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strRef>
              <c:f>Старший_менеджер!$B$3:$G$3</c:f>
              <c:strCache>
                <c:ptCount val="6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</c:strCache>
            </c:strRef>
          </c:cat>
          <c:val>
            <c:numRef>
              <c:f>Старший_менеджер!$B$17:$G$17</c:f>
              <c:numCache>
                <c:formatCode>General</c:formatCode>
                <c:ptCount val="6"/>
                <c:pt idx="0">
                  <c:v>400</c:v>
                </c:pt>
                <c:pt idx="1">
                  <c:v>470</c:v>
                </c:pt>
                <c:pt idx="2">
                  <c:v>400</c:v>
                </c:pt>
                <c:pt idx="3">
                  <c:v>370</c:v>
                </c:pt>
                <c:pt idx="4">
                  <c:v>450</c:v>
                </c:pt>
                <c:pt idx="5">
                  <c:v>690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264118648"/>
        <c:axId val="264119040"/>
      </c:lineChart>
      <c:catAx>
        <c:axId val="26411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64119040"/>
        <c:crosses val="autoZero"/>
        <c:auto val="1"/>
        <c:lblAlgn val="ctr"/>
        <c:lblOffset val="100"/>
        <c:noMultiLvlLbl val="0"/>
      </c:catAx>
      <c:valAx>
        <c:axId val="264119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6411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7030A0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100011</xdr:rowOff>
    </xdr:from>
    <xdr:to>
      <xdr:col>6</xdr:col>
      <xdr:colOff>1066800</xdr:colOff>
      <xdr:row>42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266699</xdr:colOff>
      <xdr:row>56</xdr:row>
      <xdr:rowOff>90486</xdr:rowOff>
    </xdr:from>
    <xdr:to>
      <xdr:col>7</xdr:col>
      <xdr:colOff>76200</xdr:colOff>
      <xdr:row>72</xdr:row>
      <xdr:rowOff>114299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0</xdr:row>
      <xdr:rowOff>128587</xdr:rowOff>
    </xdr:from>
    <xdr:to>
      <xdr:col>17</xdr:col>
      <xdr:colOff>171450</xdr:colOff>
      <xdr:row>8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</xdr:row>
      <xdr:rowOff>28575</xdr:rowOff>
    </xdr:from>
    <xdr:to>
      <xdr:col>17</xdr:col>
      <xdr:colOff>152400</xdr:colOff>
      <xdr:row>19</xdr:row>
      <xdr:rowOff>14288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43" workbookViewId="0">
      <selection activeCell="J37" sqref="J37"/>
    </sheetView>
  </sheetViews>
  <sheetFormatPr defaultRowHeight="15" x14ac:dyDescent="0.25"/>
  <cols>
    <col min="1" max="1" width="16.42578125" customWidth="1"/>
    <col min="3" max="3" width="14.42578125" customWidth="1"/>
    <col min="4" max="4" width="13.140625" customWidth="1"/>
    <col min="5" max="5" width="14.42578125" customWidth="1"/>
    <col min="6" max="6" width="15.28515625" customWidth="1"/>
    <col min="7" max="7" width="16.28515625" customWidth="1"/>
  </cols>
  <sheetData>
    <row r="1" spans="1:9" ht="18.75" x14ac:dyDescent="0.3">
      <c r="A1" s="23" t="s">
        <v>0</v>
      </c>
      <c r="B1" s="23"/>
      <c r="C1" s="23"/>
      <c r="D1" s="23"/>
      <c r="E1" s="23"/>
      <c r="F1" s="23"/>
      <c r="G1" s="23"/>
    </row>
    <row r="2" spans="1:9" ht="16.5" thickBot="1" x14ac:dyDescent="0.3">
      <c r="A2" s="3"/>
      <c r="B2" s="3"/>
      <c r="C2" s="3"/>
      <c r="D2" s="3"/>
      <c r="E2" s="3"/>
      <c r="F2" s="4" t="s">
        <v>1</v>
      </c>
      <c r="G2" s="3"/>
    </row>
    <row r="3" spans="1:9" ht="47.25" x14ac:dyDescent="0.25">
      <c r="A3" s="7" t="s">
        <v>2</v>
      </c>
      <c r="B3" s="8" t="s">
        <v>3</v>
      </c>
      <c r="C3" s="8" t="s">
        <v>7</v>
      </c>
      <c r="D3" s="8" t="s">
        <v>8</v>
      </c>
      <c r="E3" s="8" t="s">
        <v>4</v>
      </c>
      <c r="F3" s="8" t="s">
        <v>5</v>
      </c>
      <c r="G3" s="9" t="s">
        <v>6</v>
      </c>
      <c r="H3" s="2"/>
      <c r="I3" s="2"/>
    </row>
    <row r="4" spans="1:9" ht="15.75" x14ac:dyDescent="0.25">
      <c r="A4" s="10" t="s">
        <v>9</v>
      </c>
      <c r="B4" s="11">
        <v>15000</v>
      </c>
      <c r="C4" s="11">
        <f>B4*0.2</f>
        <v>3000</v>
      </c>
      <c r="D4" s="11">
        <f>B4+C4</f>
        <v>18000</v>
      </c>
      <c r="E4" s="26">
        <f>D4*0.13</f>
        <v>2340</v>
      </c>
      <c r="F4" s="26">
        <f>D4-E4</f>
        <v>15660</v>
      </c>
      <c r="G4" s="20">
        <f>AVERAGE(F4:F8)</f>
        <v>11755.439999999999</v>
      </c>
    </row>
    <row r="5" spans="1:9" ht="15.75" x14ac:dyDescent="0.25">
      <c r="A5" s="10" t="s">
        <v>10</v>
      </c>
      <c r="B5" s="11">
        <v>8000</v>
      </c>
      <c r="C5" s="11">
        <f t="shared" ref="C5:C8" si="0">B5*0.2</f>
        <v>1600</v>
      </c>
      <c r="D5" s="11">
        <f t="shared" ref="D5:D8" si="1">B5+C5</f>
        <v>9600</v>
      </c>
      <c r="E5" s="26">
        <f t="shared" ref="E5:E8" si="2">D5*0.13</f>
        <v>1248</v>
      </c>
      <c r="F5" s="26">
        <f t="shared" ref="F5:F8" si="3">D5-E5</f>
        <v>8352</v>
      </c>
      <c r="G5" s="21"/>
    </row>
    <row r="6" spans="1:9" ht="15.75" x14ac:dyDescent="0.25">
      <c r="A6" s="10" t="s">
        <v>11</v>
      </c>
      <c r="B6" s="11">
        <v>11000</v>
      </c>
      <c r="C6" s="11">
        <f t="shared" si="0"/>
        <v>2200</v>
      </c>
      <c r="D6" s="11">
        <f t="shared" si="1"/>
        <v>13200</v>
      </c>
      <c r="E6" s="26">
        <f t="shared" si="2"/>
        <v>1716</v>
      </c>
      <c r="F6" s="26">
        <f t="shared" si="3"/>
        <v>11484</v>
      </c>
      <c r="G6" s="21"/>
    </row>
    <row r="7" spans="1:9" ht="15.75" x14ac:dyDescent="0.25">
      <c r="A7" s="10" t="s">
        <v>12</v>
      </c>
      <c r="B7" s="11">
        <v>9800</v>
      </c>
      <c r="C7" s="11">
        <f t="shared" si="0"/>
        <v>1960</v>
      </c>
      <c r="D7" s="11">
        <f t="shared" si="1"/>
        <v>11760</v>
      </c>
      <c r="E7" s="26">
        <f t="shared" si="2"/>
        <v>1528.8</v>
      </c>
      <c r="F7" s="26">
        <f t="shared" si="3"/>
        <v>10231.200000000001</v>
      </c>
      <c r="G7" s="21"/>
    </row>
    <row r="8" spans="1:9" ht="16.5" thickBot="1" x14ac:dyDescent="0.3">
      <c r="A8" s="12" t="s">
        <v>13</v>
      </c>
      <c r="B8" s="13">
        <v>12500</v>
      </c>
      <c r="C8" s="13">
        <f t="shared" si="0"/>
        <v>2500</v>
      </c>
      <c r="D8" s="13">
        <f t="shared" si="1"/>
        <v>15000</v>
      </c>
      <c r="E8" s="27">
        <f t="shared" si="2"/>
        <v>1950</v>
      </c>
      <c r="F8" s="27">
        <f t="shared" si="3"/>
        <v>13050</v>
      </c>
      <c r="G8" s="22"/>
    </row>
    <row r="9" spans="1:9" ht="15.75" x14ac:dyDescent="0.25">
      <c r="A9" s="3"/>
      <c r="B9" s="3"/>
      <c r="C9" s="3"/>
      <c r="D9" s="3"/>
      <c r="E9" s="3"/>
      <c r="F9" s="3"/>
      <c r="G9" s="3"/>
    </row>
    <row r="10" spans="1:9" ht="16.5" thickBot="1" x14ac:dyDescent="0.3">
      <c r="A10" s="3"/>
      <c r="B10" s="3"/>
      <c r="C10" s="3"/>
      <c r="D10" s="3"/>
      <c r="E10" s="3"/>
      <c r="F10" s="5" t="s">
        <v>14</v>
      </c>
      <c r="G10" s="3"/>
    </row>
    <row r="11" spans="1:9" ht="47.25" x14ac:dyDescent="0.25">
      <c r="A11" s="14" t="s">
        <v>2</v>
      </c>
      <c r="B11" s="15" t="s">
        <v>3</v>
      </c>
      <c r="C11" s="15" t="s">
        <v>16</v>
      </c>
      <c r="D11" s="15" t="s">
        <v>8</v>
      </c>
      <c r="E11" s="15" t="s">
        <v>4</v>
      </c>
      <c r="F11" s="15" t="s">
        <v>5</v>
      </c>
      <c r="G11" s="16" t="s">
        <v>6</v>
      </c>
    </row>
    <row r="12" spans="1:9" ht="15.75" x14ac:dyDescent="0.25">
      <c r="A12" s="10" t="s">
        <v>9</v>
      </c>
      <c r="B12" s="11">
        <v>15000</v>
      </c>
      <c r="C12" s="11">
        <f>B12*0.27</f>
        <v>4050.0000000000005</v>
      </c>
      <c r="D12" s="11">
        <f>B12+C12</f>
        <v>19050</v>
      </c>
      <c r="E12" s="26">
        <f>D12*0.13</f>
        <v>2476.5</v>
      </c>
      <c r="F12" s="26">
        <f>D12-E12</f>
        <v>16573.5</v>
      </c>
      <c r="G12" s="20">
        <f>AVERAGE(F12:F16)</f>
        <v>12441.173999999999</v>
      </c>
    </row>
    <row r="13" spans="1:9" ht="15.75" x14ac:dyDescent="0.25">
      <c r="A13" s="10" t="s">
        <v>13</v>
      </c>
      <c r="B13" s="11">
        <v>12500</v>
      </c>
      <c r="C13" s="11">
        <f>B13*0.27</f>
        <v>3375</v>
      </c>
      <c r="D13" s="11">
        <f>B13+C13</f>
        <v>15875</v>
      </c>
      <c r="E13" s="26">
        <f>D13*0.13</f>
        <v>2063.75</v>
      </c>
      <c r="F13" s="26">
        <f>D13-E13</f>
        <v>13811.25</v>
      </c>
      <c r="G13" s="21"/>
    </row>
    <row r="14" spans="1:9" ht="15.75" x14ac:dyDescent="0.25">
      <c r="A14" s="10" t="s">
        <v>11</v>
      </c>
      <c r="B14" s="11">
        <v>11000</v>
      </c>
      <c r="C14" s="11">
        <f>B14*0.27</f>
        <v>2970</v>
      </c>
      <c r="D14" s="11">
        <f>B14+C14</f>
        <v>13970</v>
      </c>
      <c r="E14" s="26">
        <f>D14*0.13</f>
        <v>1816.1000000000001</v>
      </c>
      <c r="F14" s="26">
        <f>D14-E14</f>
        <v>12153.9</v>
      </c>
      <c r="G14" s="21"/>
    </row>
    <row r="15" spans="1:9" ht="15.75" x14ac:dyDescent="0.25">
      <c r="A15" s="10" t="s">
        <v>12</v>
      </c>
      <c r="B15" s="11">
        <v>9800</v>
      </c>
      <c r="C15" s="11">
        <f>B15*0.27</f>
        <v>2646</v>
      </c>
      <c r="D15" s="11">
        <f>B15+C15</f>
        <v>12446</v>
      </c>
      <c r="E15" s="26">
        <f>D15*0.13</f>
        <v>1617.98</v>
      </c>
      <c r="F15" s="26">
        <f>D15-E15</f>
        <v>10828.02</v>
      </c>
      <c r="G15" s="21"/>
    </row>
    <row r="16" spans="1:9" ht="16.5" thickBot="1" x14ac:dyDescent="0.3">
      <c r="A16" s="12" t="s">
        <v>10</v>
      </c>
      <c r="B16" s="13">
        <v>8000</v>
      </c>
      <c r="C16" s="13">
        <f>B16*0.27</f>
        <v>2160</v>
      </c>
      <c r="D16" s="13">
        <f>B16+C16</f>
        <v>10160</v>
      </c>
      <c r="E16" s="27">
        <f>D16*0.13</f>
        <v>1320.8</v>
      </c>
      <c r="F16" s="27">
        <f>D16-E16</f>
        <v>8839.2000000000007</v>
      </c>
      <c r="G16" s="22"/>
    </row>
    <row r="18" spans="1:7" ht="16.5" thickBot="1" x14ac:dyDescent="0.3">
      <c r="A18" s="3"/>
      <c r="B18" s="3"/>
      <c r="C18" s="3"/>
      <c r="D18" s="3"/>
      <c r="E18" s="3"/>
      <c r="F18" s="5" t="s">
        <v>15</v>
      </c>
      <c r="G18" s="3"/>
    </row>
    <row r="19" spans="1:7" ht="47.25" x14ac:dyDescent="0.25">
      <c r="A19" s="14" t="s">
        <v>2</v>
      </c>
      <c r="B19" s="15" t="s">
        <v>3</v>
      </c>
      <c r="C19" s="15" t="s">
        <v>7</v>
      </c>
      <c r="D19" s="15" t="s">
        <v>8</v>
      </c>
      <c r="E19" s="15" t="s">
        <v>4</v>
      </c>
      <c r="F19" s="15" t="s">
        <v>5</v>
      </c>
      <c r="G19" s="16" t="s">
        <v>6</v>
      </c>
    </row>
    <row r="20" spans="1:7" ht="15.75" x14ac:dyDescent="0.25">
      <c r="A20" s="10" t="s">
        <v>9</v>
      </c>
      <c r="B20" s="11">
        <v>15000</v>
      </c>
      <c r="C20" s="11">
        <f>B20*0.2</f>
        <v>3000</v>
      </c>
      <c r="D20" s="11">
        <f>B20+C20</f>
        <v>18000</v>
      </c>
      <c r="E20" s="26">
        <f>D20*0.13</f>
        <v>2340</v>
      </c>
      <c r="F20" s="26">
        <f>D20-E20</f>
        <v>15660</v>
      </c>
      <c r="G20" s="17">
        <f>AVERAGE(F20:F24)</f>
        <v>11755.439999999999</v>
      </c>
    </row>
    <row r="21" spans="1:7" ht="15.75" x14ac:dyDescent="0.25">
      <c r="A21" s="10" t="s">
        <v>10</v>
      </c>
      <c r="B21" s="11">
        <v>8000</v>
      </c>
      <c r="C21" s="11">
        <f t="shared" ref="C21:C24" si="4">B21*0.2</f>
        <v>1600</v>
      </c>
      <c r="D21" s="11">
        <f t="shared" ref="D21:D24" si="5">B21+C21</f>
        <v>9600</v>
      </c>
      <c r="E21" s="26">
        <f t="shared" ref="E21:E24" si="6">D21*0.13</f>
        <v>1248</v>
      </c>
      <c r="F21" s="26">
        <f t="shared" ref="F21:F24" si="7">D21-E21</f>
        <v>8352</v>
      </c>
      <c r="G21" s="18"/>
    </row>
    <row r="22" spans="1:7" ht="15.75" x14ac:dyDescent="0.25">
      <c r="A22" s="10" t="s">
        <v>11</v>
      </c>
      <c r="B22" s="11">
        <v>11000</v>
      </c>
      <c r="C22" s="11">
        <f t="shared" si="4"/>
        <v>2200</v>
      </c>
      <c r="D22" s="11">
        <f t="shared" si="5"/>
        <v>13200</v>
      </c>
      <c r="E22" s="26">
        <f t="shared" si="6"/>
        <v>1716</v>
      </c>
      <c r="F22" s="26">
        <f t="shared" si="7"/>
        <v>11484</v>
      </c>
      <c r="G22" s="18"/>
    </row>
    <row r="23" spans="1:7" ht="15.75" x14ac:dyDescent="0.25">
      <c r="A23" s="10" t="s">
        <v>12</v>
      </c>
      <c r="B23" s="11">
        <v>9800</v>
      </c>
      <c r="C23" s="11">
        <f t="shared" si="4"/>
        <v>1960</v>
      </c>
      <c r="D23" s="11">
        <f t="shared" si="5"/>
        <v>11760</v>
      </c>
      <c r="E23" s="26">
        <f t="shared" si="6"/>
        <v>1528.8</v>
      </c>
      <c r="F23" s="26">
        <f t="shared" si="7"/>
        <v>10231.200000000001</v>
      </c>
      <c r="G23" s="18"/>
    </row>
    <row r="24" spans="1:7" ht="16.5" thickBot="1" x14ac:dyDescent="0.3">
      <c r="A24" s="12" t="s">
        <v>13</v>
      </c>
      <c r="B24" s="13">
        <v>12500</v>
      </c>
      <c r="C24" s="13">
        <f t="shared" si="4"/>
        <v>2500</v>
      </c>
      <c r="D24" s="13">
        <f t="shared" si="5"/>
        <v>15000</v>
      </c>
      <c r="E24" s="27">
        <f t="shared" si="6"/>
        <v>1950</v>
      </c>
      <c r="F24" s="27">
        <f t="shared" si="7"/>
        <v>13050</v>
      </c>
      <c r="G24" s="19"/>
    </row>
    <row r="25" spans="1:7" ht="15.75" x14ac:dyDescent="0.25">
      <c r="A25" s="6"/>
      <c r="B25" s="6"/>
      <c r="C25" s="6"/>
      <c r="D25" s="6"/>
      <c r="E25" s="6"/>
      <c r="F25" s="6"/>
    </row>
    <row r="26" spans="1:7" ht="15.75" x14ac:dyDescent="0.25">
      <c r="A26" s="6"/>
      <c r="B26" s="6"/>
      <c r="C26" s="6"/>
      <c r="D26" s="6"/>
      <c r="E26" s="6"/>
      <c r="F26" s="6"/>
    </row>
    <row r="27" spans="1:7" ht="15.75" x14ac:dyDescent="0.25">
      <c r="A27" s="6"/>
      <c r="B27" s="6"/>
      <c r="C27" s="6"/>
      <c r="D27" s="6"/>
      <c r="E27" s="6"/>
      <c r="F27" s="6"/>
    </row>
    <row r="28" spans="1:7" ht="15.75" x14ac:dyDescent="0.25">
      <c r="A28" s="6"/>
      <c r="B28" s="6"/>
      <c r="C28" s="6"/>
      <c r="D28" s="6"/>
      <c r="E28" s="6"/>
      <c r="F28" s="6"/>
    </row>
    <row r="29" spans="1:7" ht="15.75" x14ac:dyDescent="0.25">
      <c r="A29" s="6"/>
      <c r="B29" s="6"/>
      <c r="C29" s="6"/>
      <c r="D29" s="6"/>
      <c r="E29" s="6"/>
      <c r="F29" s="6"/>
    </row>
    <row r="30" spans="1:7" ht="15.75" x14ac:dyDescent="0.25">
      <c r="A30" s="6"/>
      <c r="B30" s="6"/>
      <c r="C30" s="6"/>
      <c r="D30" s="6"/>
      <c r="E30" s="6"/>
      <c r="F30" s="6"/>
    </row>
    <row r="31" spans="1:7" ht="15.75" x14ac:dyDescent="0.25">
      <c r="A31" s="6"/>
      <c r="B31" s="6"/>
      <c r="C31" s="6"/>
      <c r="D31" s="6"/>
      <c r="E31" s="6"/>
      <c r="F31" s="6"/>
    </row>
    <row r="32" spans="1:7" ht="15.75" x14ac:dyDescent="0.25">
      <c r="A32" s="6"/>
      <c r="B32" s="6"/>
      <c r="C32" s="6"/>
      <c r="D32" s="6"/>
      <c r="E32" s="6"/>
      <c r="F32" s="6"/>
    </row>
    <row r="33" spans="1:7" ht="15.75" x14ac:dyDescent="0.25">
      <c r="A33" s="6"/>
      <c r="B33" s="6"/>
      <c r="C33" s="6"/>
      <c r="D33" s="6"/>
      <c r="E33" s="6"/>
      <c r="F33" s="6"/>
    </row>
    <row r="34" spans="1:7" ht="15.75" x14ac:dyDescent="0.25">
      <c r="A34" s="6"/>
      <c r="B34" s="6"/>
      <c r="C34" s="6"/>
      <c r="D34" s="6"/>
      <c r="E34" s="6"/>
      <c r="F34" s="6"/>
    </row>
    <row r="35" spans="1:7" ht="15.75" x14ac:dyDescent="0.25">
      <c r="A35" s="6"/>
      <c r="B35" s="6"/>
      <c r="C35" s="6"/>
      <c r="D35" s="6"/>
      <c r="E35" s="6"/>
      <c r="F35" s="6"/>
    </row>
    <row r="36" spans="1:7" ht="15.75" x14ac:dyDescent="0.25">
      <c r="A36" s="6"/>
      <c r="B36" s="6"/>
      <c r="C36" s="6"/>
      <c r="D36" s="6"/>
      <c r="E36" s="6"/>
      <c r="F36" s="6"/>
    </row>
    <row r="37" spans="1:7" ht="15.75" x14ac:dyDescent="0.25">
      <c r="A37" s="6"/>
      <c r="B37" s="6"/>
      <c r="C37" s="6"/>
      <c r="D37" s="6"/>
      <c r="E37" s="6"/>
      <c r="F37" s="6"/>
    </row>
    <row r="38" spans="1:7" ht="15.75" x14ac:dyDescent="0.25">
      <c r="A38" s="6"/>
      <c r="B38" s="6"/>
      <c r="C38" s="6"/>
      <c r="D38" s="6"/>
      <c r="E38" s="6"/>
      <c r="F38" s="6"/>
    </row>
    <row r="39" spans="1:7" ht="15.75" x14ac:dyDescent="0.25">
      <c r="A39" s="6"/>
      <c r="B39" s="6"/>
      <c r="C39" s="6"/>
      <c r="D39" s="6"/>
      <c r="E39" s="6"/>
      <c r="F39" s="6"/>
    </row>
    <row r="40" spans="1:7" ht="15.75" x14ac:dyDescent="0.25">
      <c r="A40" s="6"/>
      <c r="B40" s="6"/>
      <c r="C40" s="6"/>
      <c r="D40" s="6"/>
      <c r="E40" s="6"/>
      <c r="F40" s="6"/>
    </row>
    <row r="41" spans="1:7" ht="15.75" x14ac:dyDescent="0.25">
      <c r="A41" s="6"/>
      <c r="B41" s="6"/>
      <c r="C41" s="6"/>
      <c r="D41" s="6"/>
      <c r="E41" s="6"/>
      <c r="F41" s="6"/>
    </row>
    <row r="42" spans="1:7" ht="15.75" x14ac:dyDescent="0.25">
      <c r="A42" s="6"/>
      <c r="B42" s="6"/>
      <c r="C42" s="6"/>
      <c r="D42" s="6"/>
      <c r="E42" s="6"/>
      <c r="F42" s="6"/>
    </row>
    <row r="43" spans="1:7" ht="15.75" x14ac:dyDescent="0.25">
      <c r="A43" s="6"/>
      <c r="B43" s="6"/>
      <c r="C43" s="6"/>
      <c r="D43" s="6"/>
      <c r="E43" s="6"/>
      <c r="F43" s="6"/>
    </row>
    <row r="44" spans="1:7" ht="15.75" x14ac:dyDescent="0.25">
      <c r="A44" s="6"/>
      <c r="B44" s="6"/>
      <c r="C44" s="6"/>
      <c r="D44" s="6"/>
      <c r="E44" s="6"/>
      <c r="F44" s="6"/>
      <c r="G44" s="3"/>
    </row>
    <row r="45" spans="1:7" ht="15.75" x14ac:dyDescent="0.25">
      <c r="A45" s="3"/>
      <c r="B45" s="3"/>
      <c r="C45" s="3"/>
      <c r="D45" s="3"/>
      <c r="E45" s="3"/>
      <c r="F45" s="3"/>
      <c r="G45" s="3"/>
    </row>
    <row r="46" spans="1:7" ht="16.5" thickBot="1" x14ac:dyDescent="0.3">
      <c r="A46" s="3"/>
      <c r="B46" s="3"/>
      <c r="C46" s="3"/>
      <c r="D46" s="3"/>
      <c r="E46" s="3"/>
      <c r="F46" s="25" t="s">
        <v>18</v>
      </c>
      <c r="G46" s="3"/>
    </row>
    <row r="47" spans="1:7" ht="47.25" x14ac:dyDescent="0.25">
      <c r="A47" s="14" t="s">
        <v>2</v>
      </c>
      <c r="B47" s="15" t="s">
        <v>3</v>
      </c>
      <c r="C47" s="15" t="s">
        <v>17</v>
      </c>
      <c r="D47" s="15" t="s">
        <v>8</v>
      </c>
      <c r="E47" s="15" t="s">
        <v>4</v>
      </c>
      <c r="F47" s="15" t="s">
        <v>5</v>
      </c>
      <c r="G47" s="16" t="s">
        <v>19</v>
      </c>
    </row>
    <row r="48" spans="1:7" ht="15.75" x14ac:dyDescent="0.25">
      <c r="A48" s="10" t="s">
        <v>9</v>
      </c>
      <c r="B48" s="11">
        <v>15000</v>
      </c>
      <c r="C48" s="11">
        <f>C4+C12+C20</f>
        <v>10050</v>
      </c>
      <c r="D48" s="11">
        <f t="shared" ref="D48:E48" si="8">D4+D12+D20</f>
        <v>55050</v>
      </c>
      <c r="E48" s="26">
        <f t="shared" si="8"/>
        <v>7156.5</v>
      </c>
      <c r="F48" s="26">
        <f>F4+F12+F20</f>
        <v>47893.5</v>
      </c>
      <c r="G48" s="20">
        <f>AVERAGE(F48:F52)</f>
        <v>35952.054000000004</v>
      </c>
    </row>
    <row r="49" spans="1:7" ht="15.75" x14ac:dyDescent="0.25">
      <c r="A49" s="10" t="s">
        <v>10</v>
      </c>
      <c r="B49" s="11">
        <v>8000</v>
      </c>
      <c r="C49" s="11">
        <f t="shared" ref="C49:F49" si="9">C5+C13+C21</f>
        <v>6575</v>
      </c>
      <c r="D49" s="11">
        <f t="shared" si="9"/>
        <v>35075</v>
      </c>
      <c r="E49" s="26">
        <f t="shared" si="9"/>
        <v>4559.75</v>
      </c>
      <c r="F49" s="26">
        <f t="shared" si="9"/>
        <v>30515.25</v>
      </c>
      <c r="G49" s="21"/>
    </row>
    <row r="50" spans="1:7" ht="15.75" x14ac:dyDescent="0.25">
      <c r="A50" s="10" t="s">
        <v>11</v>
      </c>
      <c r="B50" s="11">
        <v>11000</v>
      </c>
      <c r="C50" s="11">
        <f t="shared" ref="C50:F50" si="10">C6+C14+C22</f>
        <v>7370</v>
      </c>
      <c r="D50" s="11">
        <f t="shared" si="10"/>
        <v>40370</v>
      </c>
      <c r="E50" s="26">
        <f t="shared" si="10"/>
        <v>5248.1</v>
      </c>
      <c r="F50" s="26">
        <f t="shared" si="10"/>
        <v>35121.9</v>
      </c>
      <c r="G50" s="21"/>
    </row>
    <row r="51" spans="1:7" ht="15.75" x14ac:dyDescent="0.25">
      <c r="A51" s="10" t="s">
        <v>12</v>
      </c>
      <c r="B51" s="11">
        <v>9800</v>
      </c>
      <c r="C51" s="11">
        <f t="shared" ref="C51:F51" si="11">C7+C15+C23</f>
        <v>6566</v>
      </c>
      <c r="D51" s="11">
        <f t="shared" si="11"/>
        <v>35966</v>
      </c>
      <c r="E51" s="26">
        <f t="shared" si="11"/>
        <v>4675.58</v>
      </c>
      <c r="F51" s="26">
        <f t="shared" si="11"/>
        <v>31290.420000000002</v>
      </c>
      <c r="G51" s="21"/>
    </row>
    <row r="52" spans="1:7" ht="16.5" thickBot="1" x14ac:dyDescent="0.3">
      <c r="A52" s="12" t="s">
        <v>13</v>
      </c>
      <c r="B52" s="13">
        <v>12500</v>
      </c>
      <c r="C52" s="13">
        <f t="shared" ref="C52:F52" si="12">C8+C16+C24</f>
        <v>7160</v>
      </c>
      <c r="D52" s="13">
        <f t="shared" si="12"/>
        <v>40160</v>
      </c>
      <c r="E52" s="27">
        <f t="shared" si="12"/>
        <v>5220.8</v>
      </c>
      <c r="F52" s="27">
        <f t="shared" si="12"/>
        <v>34939.199999999997</v>
      </c>
      <c r="G52" s="22"/>
    </row>
    <row r="53" spans="1:7" ht="15.75" x14ac:dyDescent="0.25">
      <c r="A53" s="3"/>
      <c r="B53" s="3"/>
      <c r="C53" s="3"/>
      <c r="D53" s="3"/>
      <c r="E53" s="3"/>
      <c r="F53" s="3"/>
      <c r="G53" s="3"/>
    </row>
    <row r="54" spans="1:7" ht="15.75" x14ac:dyDescent="0.25">
      <c r="A54" s="3"/>
      <c r="B54" s="3"/>
      <c r="C54" s="3"/>
      <c r="D54" s="24" t="s">
        <v>20</v>
      </c>
      <c r="E54" s="24"/>
      <c r="F54" s="28">
        <f>MAX(F48:F52)</f>
        <v>47893.5</v>
      </c>
      <c r="G54" s="3"/>
    </row>
    <row r="55" spans="1:7" ht="15.75" x14ac:dyDescent="0.25">
      <c r="A55" s="3"/>
      <c r="B55" s="3"/>
      <c r="C55" s="3"/>
      <c r="D55" s="24" t="s">
        <v>21</v>
      </c>
      <c r="E55" s="24"/>
      <c r="F55" s="28">
        <f>MIN(F48:F52)</f>
        <v>30515.25</v>
      </c>
      <c r="G55" s="3"/>
    </row>
    <row r="56" spans="1:7" ht="15.75" x14ac:dyDescent="0.25">
      <c r="A56" s="3"/>
      <c r="B56" s="3"/>
      <c r="C56" s="3"/>
      <c r="D56" s="3"/>
      <c r="E56" s="3"/>
      <c r="F56" s="3"/>
      <c r="G56" s="3"/>
    </row>
  </sheetData>
  <sortState ref="A12:F16">
    <sortCondition descending="1" ref="B12:B16"/>
  </sortState>
  <mergeCells count="5">
    <mergeCell ref="A1:G1"/>
    <mergeCell ref="G4:G8"/>
    <mergeCell ref="G12:G16"/>
    <mergeCell ref="G20:G24"/>
    <mergeCell ref="G48:G52"/>
  </mergeCells>
  <conditionalFormatting sqref="C12:C16">
    <cfRule type="cellIs" dxfId="2" priority="1" operator="greaterThan">
      <formula>3105</formula>
    </cfRule>
    <cfRule type="cellIs" dxfId="1" priority="2" operator="lessThan">
      <formula>3105</formula>
    </cfRule>
    <cfRule type="cellIs" dxfId="0" priority="3" operator="greaterThan">
      <formula>3000</formula>
    </cfRule>
    <cfRule type="colorScale" priority="5">
      <colorScale>
        <cfvo type="formula" val="&quot;&gt;3000&quot;"/>
        <cfvo type="formula" val="&quot;&lt;3000&quot;"/>
        <color rgb="FFEB3DD6"/>
        <color theme="4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I10" sqref="I10"/>
    </sheetView>
  </sheetViews>
  <sheetFormatPr defaultRowHeight="15" x14ac:dyDescent="0.25"/>
  <cols>
    <col min="1" max="1" width="20.7109375" customWidth="1"/>
    <col min="2" max="2" width="14.28515625" customWidth="1"/>
    <col min="3" max="3" width="12.28515625" customWidth="1"/>
    <col min="4" max="4" width="12.5703125" customWidth="1"/>
    <col min="5" max="5" width="16" customWidth="1"/>
    <col min="6" max="6" width="20" customWidth="1"/>
    <col min="7" max="7" width="12.85546875" bestFit="1" customWidth="1"/>
  </cols>
  <sheetData>
    <row r="2" spans="1:9" ht="21" x14ac:dyDescent="0.35">
      <c r="A2" s="78" t="s">
        <v>22</v>
      </c>
      <c r="B2" s="78"/>
      <c r="C2" s="78"/>
      <c r="D2" s="78"/>
      <c r="E2" s="78"/>
      <c r="F2" s="78"/>
      <c r="G2" s="78"/>
    </row>
    <row r="3" spans="1:9" ht="16.5" thickBot="1" x14ac:dyDescent="0.3">
      <c r="A3" s="79">
        <f ca="1">TODAY()</f>
        <v>44341</v>
      </c>
    </row>
    <row r="4" spans="1:9" ht="37.5" customHeight="1" thickBot="1" x14ac:dyDescent="0.3">
      <c r="A4" s="34"/>
      <c r="B4" s="34" t="s">
        <v>23</v>
      </c>
      <c r="C4" s="34" t="s">
        <v>24</v>
      </c>
      <c r="D4" s="34" t="s">
        <v>25</v>
      </c>
      <c r="E4" s="34" t="s">
        <v>26</v>
      </c>
      <c r="F4" s="34" t="s">
        <v>27</v>
      </c>
      <c r="G4" s="34" t="s">
        <v>28</v>
      </c>
      <c r="H4" s="1"/>
      <c r="I4" s="1"/>
    </row>
    <row r="5" spans="1:9" ht="15.75" x14ac:dyDescent="0.25">
      <c r="A5" s="29"/>
      <c r="B5" s="30"/>
      <c r="C5" s="30"/>
      <c r="D5" s="30"/>
      <c r="E5" s="30"/>
      <c r="F5" s="30"/>
      <c r="G5" s="31"/>
      <c r="H5" s="1"/>
      <c r="I5" s="1"/>
    </row>
    <row r="6" spans="1:9" ht="15.75" x14ac:dyDescent="0.25">
      <c r="A6" s="32" t="s">
        <v>29</v>
      </c>
      <c r="B6" s="38">
        <v>268000</v>
      </c>
      <c r="C6" s="38">
        <v>195800</v>
      </c>
      <c r="D6" s="38">
        <v>345000</v>
      </c>
      <c r="E6" s="38">
        <v>120500</v>
      </c>
      <c r="F6" s="40">
        <f>SUM(B6:E6)</f>
        <v>929300</v>
      </c>
      <c r="G6" s="42">
        <f>F6/$F$11</f>
        <v>0.28359119899905399</v>
      </c>
    </row>
    <row r="7" spans="1:9" ht="15.75" x14ac:dyDescent="0.25">
      <c r="A7" s="32" t="s">
        <v>30</v>
      </c>
      <c r="B7" s="38">
        <v>281250</v>
      </c>
      <c r="C7" s="38">
        <v>187500</v>
      </c>
      <c r="D7" s="38">
        <v>387000</v>
      </c>
      <c r="E7" s="38">
        <v>156200</v>
      </c>
      <c r="F7" s="40">
        <f t="shared" ref="F7:F9" si="0">SUM(B7:E7)</f>
        <v>1011950</v>
      </c>
      <c r="G7" s="42">
        <f t="shared" ref="G7:G9" si="1">F7/$F$11</f>
        <v>0.3088132076047484</v>
      </c>
    </row>
    <row r="8" spans="1:9" ht="15.75" x14ac:dyDescent="0.25">
      <c r="A8" s="32" t="s">
        <v>31</v>
      </c>
      <c r="B8" s="38">
        <v>206750</v>
      </c>
      <c r="C8" s="38">
        <v>166500</v>
      </c>
      <c r="D8" s="38">
        <v>123000</v>
      </c>
      <c r="E8" s="38">
        <v>234200</v>
      </c>
      <c r="F8" s="40">
        <f t="shared" si="0"/>
        <v>730450</v>
      </c>
      <c r="G8" s="42">
        <f t="shared" si="1"/>
        <v>0.22290884677591627</v>
      </c>
    </row>
    <row r="9" spans="1:9" ht="16.5" thickBot="1" x14ac:dyDescent="0.3">
      <c r="A9" s="33" t="s">
        <v>32</v>
      </c>
      <c r="B9" s="39">
        <v>315600</v>
      </c>
      <c r="C9" s="39">
        <v>158200</v>
      </c>
      <c r="D9" s="39">
        <v>23400</v>
      </c>
      <c r="E9" s="39">
        <v>108000</v>
      </c>
      <c r="F9" s="41">
        <f t="shared" si="0"/>
        <v>605200</v>
      </c>
      <c r="G9" s="43">
        <f t="shared" si="1"/>
        <v>0.18468674662028137</v>
      </c>
    </row>
    <row r="10" spans="1:9" ht="16.5" thickBot="1" x14ac:dyDescent="0.3">
      <c r="A10" s="35"/>
      <c r="B10" s="36"/>
      <c r="C10" s="36"/>
      <c r="D10" s="36"/>
      <c r="E10" s="36"/>
      <c r="F10" s="45"/>
    </row>
    <row r="11" spans="1:9" ht="16.5" thickBot="1" x14ac:dyDescent="0.3">
      <c r="A11" s="80" t="s">
        <v>33</v>
      </c>
      <c r="B11" s="81">
        <f>SUM(B6:B9)</f>
        <v>1071600</v>
      </c>
      <c r="C11" s="81">
        <f t="shared" ref="C11:F11" si="2">SUM(C6:C9)</f>
        <v>708000</v>
      </c>
      <c r="D11" s="81">
        <f t="shared" si="2"/>
        <v>878400</v>
      </c>
      <c r="E11" s="81">
        <f t="shared" si="2"/>
        <v>618900</v>
      </c>
      <c r="F11" s="82">
        <f t="shared" si="2"/>
        <v>3276900</v>
      </c>
    </row>
    <row r="12" spans="1:9" ht="15.75" x14ac:dyDescent="0.25">
      <c r="A12" s="37" t="s">
        <v>34</v>
      </c>
      <c r="B12" s="44">
        <f>AVERAGE(B6:B9)</f>
        <v>267900</v>
      </c>
      <c r="C12" s="44">
        <f t="shared" ref="C12:F12" si="3">AVERAGE(C6:C9)</f>
        <v>177000</v>
      </c>
      <c r="D12" s="44">
        <f t="shared" si="3"/>
        <v>219600</v>
      </c>
      <c r="E12" s="44">
        <f t="shared" si="3"/>
        <v>154725</v>
      </c>
      <c r="F12" s="46">
        <f t="shared" si="3"/>
        <v>819225</v>
      </c>
    </row>
    <row r="13" spans="1:9" ht="15.75" x14ac:dyDescent="0.25">
      <c r="A13" s="32" t="s">
        <v>35</v>
      </c>
      <c r="B13" s="40">
        <f>MAX(B6:B9)</f>
        <v>315600</v>
      </c>
      <c r="C13" s="40">
        <f t="shared" ref="C13:F13" si="4">MAX(C6:C9)</f>
        <v>195800</v>
      </c>
      <c r="D13" s="40">
        <f t="shared" si="4"/>
        <v>387000</v>
      </c>
      <c r="E13" s="40">
        <f t="shared" si="4"/>
        <v>234200</v>
      </c>
      <c r="F13" s="47">
        <f t="shared" si="4"/>
        <v>1011950</v>
      </c>
    </row>
    <row r="14" spans="1:9" ht="16.5" thickBot="1" x14ac:dyDescent="0.3">
      <c r="A14" s="33" t="s">
        <v>36</v>
      </c>
      <c r="B14" s="41">
        <f>MIN(B6:B9)</f>
        <v>206750</v>
      </c>
      <c r="C14" s="41">
        <f t="shared" ref="C14:F14" si="5">MIN(C6:C9)</f>
        <v>158200</v>
      </c>
      <c r="D14" s="41">
        <f t="shared" si="5"/>
        <v>23400</v>
      </c>
      <c r="E14" s="41">
        <f t="shared" si="5"/>
        <v>108000</v>
      </c>
      <c r="F14" s="48">
        <f t="shared" si="5"/>
        <v>605200</v>
      </c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R12" sqref="R12"/>
    </sheetView>
  </sheetViews>
  <sheetFormatPr defaultRowHeight="15" x14ac:dyDescent="0.25"/>
  <cols>
    <col min="1" max="1" width="24.28515625" style="49" customWidth="1"/>
    <col min="2" max="6" width="9.85546875" style="49" bestFit="1" customWidth="1"/>
    <col min="7" max="7" width="10.28515625" style="49" customWidth="1"/>
    <col min="8" max="16384" width="9.140625" style="49"/>
  </cols>
  <sheetData>
    <row r="1" spans="1:7" ht="20.25" x14ac:dyDescent="0.3">
      <c r="A1" s="73" t="s">
        <v>37</v>
      </c>
      <c r="B1" s="73"/>
      <c r="C1" s="73"/>
      <c r="D1" s="73"/>
      <c r="E1" s="73"/>
      <c r="F1" s="73"/>
      <c r="G1" s="73"/>
    </row>
    <row r="2" spans="1:7" ht="16.5" thickBot="1" x14ac:dyDescent="0.3">
      <c r="A2" s="50"/>
      <c r="B2" s="50"/>
      <c r="C2" s="50"/>
      <c r="D2" s="50"/>
      <c r="E2" s="50"/>
      <c r="F2" s="50"/>
      <c r="G2" s="50"/>
    </row>
    <row r="3" spans="1:7" ht="54" customHeight="1" thickBot="1" x14ac:dyDescent="0.3">
      <c r="A3" s="51"/>
      <c r="B3" s="74" t="s">
        <v>38</v>
      </c>
      <c r="C3" s="74" t="s">
        <v>39</v>
      </c>
      <c r="D3" s="74" t="s">
        <v>40</v>
      </c>
      <c r="E3" s="74" t="s">
        <v>41</v>
      </c>
      <c r="F3" s="74" t="s">
        <v>42</v>
      </c>
      <c r="G3" s="74" t="s">
        <v>43</v>
      </c>
    </row>
    <row r="4" spans="1:7" ht="15.75" x14ac:dyDescent="0.25">
      <c r="A4" s="52" t="s">
        <v>44</v>
      </c>
      <c r="B4" s="53"/>
      <c r="C4" s="53"/>
      <c r="D4" s="53"/>
      <c r="E4" s="53"/>
      <c r="F4" s="53"/>
      <c r="G4" s="54"/>
    </row>
    <row r="5" spans="1:7" ht="15.75" x14ac:dyDescent="0.25">
      <c r="A5" s="55" t="s">
        <v>3</v>
      </c>
      <c r="B5" s="56">
        <v>300</v>
      </c>
      <c r="C5" s="56">
        <v>300</v>
      </c>
      <c r="D5" s="56">
        <v>300</v>
      </c>
      <c r="E5" s="56">
        <v>300</v>
      </c>
      <c r="F5" s="56">
        <v>300</v>
      </c>
      <c r="G5" s="57">
        <v>300</v>
      </c>
    </row>
    <row r="6" spans="1:7" ht="15.75" x14ac:dyDescent="0.25">
      <c r="A6" s="55" t="s">
        <v>17</v>
      </c>
      <c r="B6" s="56"/>
      <c r="C6" s="56">
        <v>150</v>
      </c>
      <c r="D6" s="56"/>
      <c r="E6" s="56">
        <v>100</v>
      </c>
      <c r="F6" s="56"/>
      <c r="G6" s="57">
        <v>30</v>
      </c>
    </row>
    <row r="7" spans="1:7" ht="15.75" x14ac:dyDescent="0.25">
      <c r="A7" s="55" t="s">
        <v>45</v>
      </c>
      <c r="B7" s="56">
        <v>50</v>
      </c>
      <c r="C7" s="56">
        <v>50</v>
      </c>
      <c r="D7" s="56">
        <v>50</v>
      </c>
      <c r="E7" s="56">
        <v>50</v>
      </c>
      <c r="F7" s="56">
        <v>50</v>
      </c>
      <c r="G7" s="57">
        <v>50</v>
      </c>
    </row>
    <row r="8" spans="1:7" ht="15.75" x14ac:dyDescent="0.25">
      <c r="A8" s="55" t="s">
        <v>46</v>
      </c>
      <c r="B8" s="56"/>
      <c r="C8" s="56"/>
      <c r="D8" s="56">
        <v>50</v>
      </c>
      <c r="E8" s="56"/>
      <c r="F8" s="56"/>
      <c r="G8" s="57">
        <v>70</v>
      </c>
    </row>
    <row r="9" spans="1:7" ht="16.5" thickBot="1" x14ac:dyDescent="0.3">
      <c r="A9" s="61" t="s">
        <v>47</v>
      </c>
      <c r="B9" s="62">
        <v>120</v>
      </c>
      <c r="C9" s="62"/>
      <c r="D9" s="62"/>
      <c r="E9" s="62"/>
      <c r="F9" s="62">
        <v>110</v>
      </c>
      <c r="G9" s="63"/>
    </row>
    <row r="10" spans="1:7" ht="16.5" thickBot="1" x14ac:dyDescent="0.3">
      <c r="A10" s="75" t="s">
        <v>48</v>
      </c>
      <c r="B10" s="76">
        <f>SUM(B5:B9)</f>
        <v>470</v>
      </c>
      <c r="C10" s="76">
        <f t="shared" ref="C10:G10" si="0">SUM(C5:C9)</f>
        <v>500</v>
      </c>
      <c r="D10" s="76">
        <f t="shared" si="0"/>
        <v>400</v>
      </c>
      <c r="E10" s="76">
        <f t="shared" si="0"/>
        <v>450</v>
      </c>
      <c r="F10" s="76">
        <f t="shared" si="0"/>
        <v>460</v>
      </c>
      <c r="G10" s="77">
        <f t="shared" si="0"/>
        <v>450</v>
      </c>
    </row>
    <row r="11" spans="1:7" ht="15.75" x14ac:dyDescent="0.25">
      <c r="A11" s="64"/>
      <c r="B11" s="65"/>
      <c r="C11" s="65"/>
      <c r="D11" s="65"/>
      <c r="E11" s="65"/>
      <c r="F11" s="65"/>
      <c r="G11" s="66"/>
    </row>
    <row r="12" spans="1:7" ht="15.75" x14ac:dyDescent="0.25">
      <c r="A12" s="58" t="s">
        <v>49</v>
      </c>
      <c r="B12" s="59"/>
      <c r="C12" s="59"/>
      <c r="D12" s="59"/>
      <c r="E12" s="59"/>
      <c r="F12" s="59"/>
      <c r="G12" s="60"/>
    </row>
    <row r="13" spans="1:7" ht="15.75" x14ac:dyDescent="0.25">
      <c r="A13" s="55" t="s">
        <v>50</v>
      </c>
      <c r="B13" s="56">
        <v>150</v>
      </c>
      <c r="C13" s="56">
        <v>150</v>
      </c>
      <c r="D13" s="56">
        <v>150</v>
      </c>
      <c r="E13" s="56">
        <v>150</v>
      </c>
      <c r="F13" s="56">
        <v>150</v>
      </c>
      <c r="G13" s="57">
        <v>150</v>
      </c>
    </row>
    <row r="14" spans="1:7" ht="15.75" x14ac:dyDescent="0.25">
      <c r="A14" s="55" t="s">
        <v>51</v>
      </c>
      <c r="B14" s="56">
        <v>50</v>
      </c>
      <c r="C14" s="56">
        <v>70</v>
      </c>
      <c r="D14" s="56">
        <v>100</v>
      </c>
      <c r="E14" s="56">
        <v>20</v>
      </c>
      <c r="F14" s="56">
        <v>100</v>
      </c>
      <c r="G14" s="57">
        <v>40</v>
      </c>
    </row>
    <row r="15" spans="1:7" ht="15.75" x14ac:dyDescent="0.25">
      <c r="A15" s="55" t="s">
        <v>52</v>
      </c>
      <c r="B15" s="56">
        <v>200</v>
      </c>
      <c r="C15" s="56">
        <v>250</v>
      </c>
      <c r="D15" s="56">
        <v>150</v>
      </c>
      <c r="E15" s="56">
        <v>200</v>
      </c>
      <c r="F15" s="56">
        <v>200</v>
      </c>
      <c r="G15" s="57">
        <v>100</v>
      </c>
    </row>
    <row r="16" spans="1:7" ht="16.5" thickBot="1" x14ac:dyDescent="0.3">
      <c r="A16" s="61" t="s">
        <v>53</v>
      </c>
      <c r="B16" s="62"/>
      <c r="C16" s="62"/>
      <c r="D16" s="62"/>
      <c r="E16" s="62"/>
      <c r="F16" s="62"/>
      <c r="G16" s="63">
        <v>400</v>
      </c>
    </row>
    <row r="17" spans="1:7" ht="16.5" thickBot="1" x14ac:dyDescent="0.3">
      <c r="A17" s="75" t="s">
        <v>54</v>
      </c>
      <c r="B17" s="76">
        <f>SUM(B13:B16)</f>
        <v>400</v>
      </c>
      <c r="C17" s="76">
        <f t="shared" ref="C17:G17" si="1">SUM(C13:C16)</f>
        <v>470</v>
      </c>
      <c r="D17" s="76">
        <f t="shared" si="1"/>
        <v>400</v>
      </c>
      <c r="E17" s="76">
        <f t="shared" si="1"/>
        <v>370</v>
      </c>
      <c r="F17" s="76">
        <f t="shared" si="1"/>
        <v>450</v>
      </c>
      <c r="G17" s="77">
        <f t="shared" si="1"/>
        <v>690</v>
      </c>
    </row>
    <row r="18" spans="1:7" ht="16.5" thickBot="1" x14ac:dyDescent="0.3">
      <c r="A18" s="70"/>
      <c r="B18" s="71"/>
      <c r="C18" s="71"/>
      <c r="D18" s="71"/>
      <c r="E18" s="71"/>
      <c r="F18" s="71"/>
      <c r="G18" s="72"/>
    </row>
    <row r="19" spans="1:7" ht="16.5" thickBot="1" x14ac:dyDescent="0.3">
      <c r="A19" s="67" t="s">
        <v>55</v>
      </c>
      <c r="B19" s="68">
        <f>B10-B17</f>
        <v>70</v>
      </c>
      <c r="C19" s="68">
        <f t="shared" ref="C19:G19" si="2">C10-C17</f>
        <v>30</v>
      </c>
      <c r="D19" s="68">
        <f t="shared" si="2"/>
        <v>0</v>
      </c>
      <c r="E19" s="68">
        <f t="shared" si="2"/>
        <v>80</v>
      </c>
      <c r="F19" s="68">
        <f t="shared" si="2"/>
        <v>10</v>
      </c>
      <c r="G19" s="69">
        <f t="shared" si="2"/>
        <v>-240</v>
      </c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Зарплата_I_квартал</vt:lpstr>
      <vt:lpstr>Интерброкер</vt:lpstr>
      <vt:lpstr>Старший_менеджер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2021-05-24T20:17:10Z</dcterms:created>
  <dcterms:modified xsi:type="dcterms:W3CDTF">2021-05-24T22:21:38Z</dcterms:modified>
</cp:coreProperties>
</file>