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A8B60485-46F8-4E02-BF82-303D77259CE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5" sheetId="5" r:id="rId2"/>
    <sheet name="Лист2" sheetId="2" r:id="rId3"/>
    <sheet name="Лист3" sheetId="3" r:id="rId4"/>
    <sheet name="Лист4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5" l="1"/>
  <c r="E13" i="5"/>
  <c r="E14" i="5"/>
  <c r="E11" i="5"/>
  <c r="D12" i="5"/>
  <c r="D13" i="5"/>
  <c r="D14" i="5"/>
  <c r="D11" i="5"/>
  <c r="C14" i="5"/>
  <c r="C13" i="5"/>
  <c r="C12" i="5"/>
  <c r="C11" i="5"/>
  <c r="C10" i="5"/>
  <c r="E4" i="5"/>
  <c r="E5" i="5"/>
  <c r="E6" i="5"/>
  <c r="E3" i="5"/>
  <c r="D3" i="5"/>
  <c r="D6" i="5"/>
  <c r="D5" i="5"/>
  <c r="D4" i="5"/>
  <c r="C3" i="5"/>
  <c r="C4" i="5"/>
  <c r="C5" i="5"/>
  <c r="C6" i="5"/>
  <c r="C2" i="5"/>
  <c r="E22" i="1" l="1"/>
  <c r="C22" i="1"/>
  <c r="B30" i="4" l="1"/>
  <c r="B29" i="4"/>
  <c r="B28" i="4"/>
  <c r="B34" i="4" s="1"/>
  <c r="B27" i="4"/>
  <c r="B31" i="4" s="1"/>
  <c r="B26" i="4"/>
  <c r="B33" i="4" s="1"/>
  <c r="B25" i="4"/>
  <c r="B24" i="4"/>
  <c r="B23" i="4"/>
  <c r="B22" i="4"/>
  <c r="B21" i="4"/>
  <c r="B20" i="4"/>
  <c r="D20" i="4" s="1"/>
  <c r="B19" i="4"/>
  <c r="E19" i="4" s="1"/>
  <c r="B18" i="4"/>
  <c r="C29" i="4"/>
  <c r="E29" i="4" s="1"/>
  <c r="C28" i="4"/>
  <c r="C34" i="4" s="1"/>
  <c r="C27" i="4"/>
  <c r="E27" i="4" s="1"/>
  <c r="C25" i="4"/>
  <c r="C30" i="4" s="1"/>
  <c r="E24" i="4"/>
  <c r="D24" i="4"/>
  <c r="C24" i="4"/>
  <c r="D23" i="4"/>
  <c r="C23" i="4"/>
  <c r="E23" i="4" s="1"/>
  <c r="C21" i="4"/>
  <c r="E21" i="4" s="1"/>
  <c r="E20" i="4"/>
  <c r="C20" i="4"/>
  <c r="C19" i="4"/>
  <c r="D19" i="4" s="1"/>
  <c r="C18" i="4"/>
  <c r="E18" i="4" s="1"/>
  <c r="E8" i="4"/>
  <c r="E9" i="4"/>
  <c r="E10" i="4"/>
  <c r="E11" i="4"/>
  <c r="E12" i="4"/>
  <c r="E13" i="4"/>
  <c r="E14" i="4"/>
  <c r="E15" i="4"/>
  <c r="E16" i="4"/>
  <c r="E17" i="4"/>
  <c r="D8" i="4"/>
  <c r="D9" i="4"/>
  <c r="D10" i="4"/>
  <c r="D11" i="4"/>
  <c r="D12" i="4"/>
  <c r="D13" i="4"/>
  <c r="D14" i="4"/>
  <c r="D15" i="4"/>
  <c r="D16" i="4"/>
  <c r="D17" i="4"/>
  <c r="E4" i="4"/>
  <c r="E5" i="4"/>
  <c r="E6" i="4"/>
  <c r="E3" i="4"/>
  <c r="D4" i="4"/>
  <c r="D5" i="4"/>
  <c r="D6" i="4"/>
  <c r="D3" i="4"/>
  <c r="E15" i="3"/>
  <c r="D15" i="3"/>
  <c r="E14" i="3"/>
  <c r="D14" i="3"/>
  <c r="E8" i="3"/>
  <c r="E9" i="3"/>
  <c r="E10" i="3"/>
  <c r="E11" i="3"/>
  <c r="E12" i="3"/>
  <c r="D8" i="3"/>
  <c r="D9" i="3"/>
  <c r="D10" i="3"/>
  <c r="D11" i="3"/>
  <c r="D12" i="3"/>
  <c r="C6" i="3"/>
  <c r="C7" i="3" s="1"/>
  <c r="B6" i="3"/>
  <c r="B7" i="3" s="1"/>
  <c r="E5" i="3"/>
  <c r="D5" i="3"/>
  <c r="C5" i="3"/>
  <c r="B5" i="3"/>
  <c r="E4" i="3"/>
  <c r="E3" i="3"/>
  <c r="D4" i="3"/>
  <c r="D3" i="3"/>
  <c r="C8" i="2"/>
  <c r="B8" i="2"/>
  <c r="D14" i="2"/>
  <c r="C14" i="2"/>
  <c r="E14" i="2" s="1"/>
  <c r="B14" i="2"/>
  <c r="C12" i="2"/>
  <c r="B12" i="2"/>
  <c r="C10" i="2"/>
  <c r="E10" i="2" s="1"/>
  <c r="E15" i="2" s="1"/>
  <c r="B10" i="2"/>
  <c r="C9" i="2"/>
  <c r="B9" i="2"/>
  <c r="D4" i="2"/>
  <c r="D5" i="2"/>
  <c r="D6" i="2"/>
  <c r="D7" i="2"/>
  <c r="D11" i="2"/>
  <c r="D13" i="2"/>
  <c r="E4" i="2"/>
  <c r="E5" i="2"/>
  <c r="E6" i="2"/>
  <c r="E7" i="2"/>
  <c r="E11" i="2"/>
  <c r="E13" i="2"/>
  <c r="E3" i="2"/>
  <c r="D3" i="2"/>
  <c r="C14" i="1"/>
  <c r="C16" i="1"/>
  <c r="B15" i="1"/>
  <c r="B16" i="1"/>
  <c r="C17" i="1"/>
  <c r="B17" i="1"/>
  <c r="E16" i="1"/>
  <c r="C15" i="1"/>
  <c r="D15" i="1" s="1"/>
  <c r="B14" i="1"/>
  <c r="C13" i="1"/>
  <c r="B13" i="1"/>
  <c r="C12" i="1"/>
  <c r="B12" i="1"/>
  <c r="C11" i="1"/>
  <c r="B11" i="1"/>
  <c r="D11" i="1" s="1"/>
  <c r="E4" i="1"/>
  <c r="E5" i="1"/>
  <c r="E6" i="1"/>
  <c r="E7" i="1"/>
  <c r="E8" i="1"/>
  <c r="E9" i="1"/>
  <c r="E10" i="1"/>
  <c r="E3" i="1"/>
  <c r="D4" i="1"/>
  <c r="D5" i="1"/>
  <c r="D6" i="1"/>
  <c r="D7" i="1"/>
  <c r="D8" i="1"/>
  <c r="D9" i="1"/>
  <c r="D10" i="1"/>
  <c r="D3" i="1"/>
  <c r="E7" i="3" l="1"/>
  <c r="D7" i="3"/>
  <c r="E34" i="4"/>
  <c r="D34" i="4"/>
  <c r="D30" i="4"/>
  <c r="E30" i="4"/>
  <c r="E11" i="1"/>
  <c r="D28" i="4"/>
  <c r="D21" i="4"/>
  <c r="D25" i="4"/>
  <c r="C31" i="4"/>
  <c r="D18" i="4"/>
  <c r="D17" i="1"/>
  <c r="D6" i="3"/>
  <c r="B13" i="3"/>
  <c r="E25" i="4"/>
  <c r="D29" i="4"/>
  <c r="C32" i="4"/>
  <c r="D32" i="4" s="1"/>
  <c r="E6" i="3"/>
  <c r="C13" i="3"/>
  <c r="B32" i="4"/>
  <c r="D12" i="2"/>
  <c r="E28" i="4"/>
  <c r="D27" i="4"/>
  <c r="E17" i="1"/>
  <c r="E12" i="2"/>
  <c r="D10" i="2"/>
  <c r="D9" i="2"/>
  <c r="E9" i="2"/>
  <c r="D8" i="2"/>
  <c r="D16" i="1"/>
  <c r="E15" i="1"/>
  <c r="D14" i="1"/>
  <c r="E14" i="1"/>
  <c r="D13" i="1"/>
  <c r="E13" i="1"/>
  <c r="E12" i="1"/>
  <c r="D12" i="1"/>
  <c r="E13" i="3" l="1"/>
  <c r="D13" i="3"/>
  <c r="E32" i="4"/>
  <c r="D31" i="4"/>
  <c r="E31" i="4"/>
</calcChain>
</file>

<file path=xl/sharedStrings.xml><?xml version="1.0" encoding="utf-8"?>
<sst xmlns="http://schemas.openxmlformats.org/spreadsheetml/2006/main" count="127" uniqueCount="92">
  <si>
    <t>Показатели</t>
  </si>
  <si>
    <t>Фактически</t>
  </si>
  <si>
    <t>за прошлый год</t>
  </si>
  <si>
    <t>за отчетный год</t>
  </si>
  <si>
    <t>Абсолютное отклонение</t>
  </si>
  <si>
    <t>Темп роста, %</t>
  </si>
  <si>
    <t>1    Сумма страховых премий (взносов), тыс. руб.</t>
  </si>
  <si>
    <t>2 Страховая сумма по заключенным договорам, тыс. руб.</t>
  </si>
  <si>
    <t>3 Страховая сумма для всех пострадавших объектов страхования, тыс. руб.</t>
  </si>
  <si>
    <t>4 Сумма страховых выплат, тыс.руб.</t>
  </si>
  <si>
    <t>5 Количество  заключенных договоров страхования, ед.</t>
  </si>
  <si>
    <t>6 Количество действующих договоров (объектов) страхования, ед.</t>
  </si>
  <si>
    <t>7 Число страховых событий, шт.</t>
  </si>
  <si>
    <t>8 Число страховых случаев (пострадавших объектов), шт.</t>
  </si>
  <si>
    <t>9. Средняя страховая премия (взнос) на один заключенный договор [стр.1:стр.5], тыс.руб.</t>
  </si>
  <si>
    <t>10 Средняя страховая сумма на один заключенный договор [стр.2:стр.5], тыс.руб.</t>
  </si>
  <si>
    <t>11 Средняя страховая сумма на один пострадавший объект (договор) [стр.3:стр.8], тыс.руб.</t>
  </si>
  <si>
    <t>13 Вероятная частота страховых событий [стр.7:стр.6], ед.</t>
  </si>
  <si>
    <t>14 Фактическая частота страховых событий [стр.8:стр.6], ед.</t>
  </si>
  <si>
    <t>15 Коэффициент ущербности [стр.4: стр.3], ед.</t>
  </si>
  <si>
    <t>16 Средняя сумма страховых выплат на один пострадавший объект [стр.4: стр.8], тыс.руб.</t>
  </si>
  <si>
    <t>2   Материальные затраты на ведение страховой деятельности, тыс. руб.</t>
  </si>
  <si>
    <t>3   Материалоотдача [стр.1:стр.2] , руб.</t>
  </si>
  <si>
    <t>4 Среднесписочная численность работающих, чел.</t>
  </si>
  <si>
    <t>5    в т.ч. среднесписочная численность страховых агентов</t>
  </si>
  <si>
    <t>6 Удельный вес среднесписочной численности страховых агентов в среднесписочной численности работающих [стр.5:стр.4×100], %</t>
  </si>
  <si>
    <t>7 Нагрузка на одного работающего [стр.1:стр.4], тыс. руб.</t>
  </si>
  <si>
    <t>8    Нагрузка на одного страхового агента [стр.1:стр.5], тыс. руб.</t>
  </si>
  <si>
    <t>9    Расходы на оплату труда, всего, тыс. руб.</t>
  </si>
  <si>
    <t>10         в том числе в расчете на одного работника [стр.9:стр.4], тыс. руб.</t>
  </si>
  <si>
    <t>11         Средняя стоимость основных фондов, тыс. руб.</t>
  </si>
  <si>
    <t>12        Фондоотдача [стр.1:стр.11], руб.</t>
  </si>
  <si>
    <t>13        Комплексный показатель эффективности хозяйствования, %</t>
  </si>
  <si>
    <t>[(стр.3 + стр. 8+ стр.12):3]</t>
  </si>
  <si>
    <t>Х</t>
  </si>
  <si>
    <t>1  Доходы по страховой деятельности всего, тыс.руб.</t>
  </si>
  <si>
    <t>2  Расходы по страховой деятельности всего, тыс.руб.</t>
  </si>
  <si>
    <t>3 Средний уровень расходов по страховой деятельности (стр.2 : стр.1 × 100 %), %</t>
  </si>
  <si>
    <t>4 Прибыль от страховой деятельности (стр. 1 – стр.2), тыс.руб.</t>
  </si>
  <si>
    <t>5  Рентабельность страховой деятельности (стр.4 : стр. 1 × 100 % = 100 % – стр.3), %</t>
  </si>
  <si>
    <t>-  Доходы по инвестициям всего, тыс.руб.</t>
  </si>
  <si>
    <t>-     Расходы по инвестициям всего, тыс.руб.</t>
  </si>
  <si>
    <t>-     Общие и административные расходы, тыс.руб.</t>
  </si>
  <si>
    <t>-     Прочие доходы, тыс.руб.</t>
  </si>
  <si>
    <t>-     Прочие расходы, тыс.руб.</t>
  </si>
  <si>
    <t>6     Прибыль до налогообложения (стр.4 + стр.6 – стр.7 – стр.8 + стр.9 – стр.10), тыс.руб.</t>
  </si>
  <si>
    <t>-     Прочий совокупный доход за вычетом налога по прочему совокупному доходу, тыс.руб.</t>
  </si>
  <si>
    <t>-     Налог на прибыль, тыс.руб.</t>
  </si>
  <si>
    <t>-     Штрафные санкции, подлежащие уплате в бюджет и внебюджетные фонды, тыс.руб.</t>
  </si>
  <si>
    <t>–</t>
  </si>
  <si>
    <t>-     Чистая прибыль (итого совокупный доход), тыс.руб.</t>
  </si>
  <si>
    <t>7     Рентабельность деятельности страховой организации, %</t>
  </si>
  <si>
    <t>1              Доходы от страховой деятельности всего, тыс.руб., в т.ч.:</t>
  </si>
  <si>
    <t>1.1 Доходы от страхования жизни, тыс.руб.</t>
  </si>
  <si>
    <t>1.2 Доходы от страхования иного, чем страхование жизни, тыс.руб.</t>
  </si>
  <si>
    <t>2              Из общей суммы доходов от страховой деятельности – страховые премии (взносы)-нетто перестрахование всего, тыс.руб., в т.ч.:</t>
  </si>
  <si>
    <t>2.1 Страховые премии (взносы)-нетто перестрахование по операциям страхования жизни, тыс.руб.</t>
  </si>
  <si>
    <t>2.2 Страховые премии (взносы) –нетто перестрахование по операциям страхования иного, чем страхование жизни, тыс.руб.</t>
  </si>
  <si>
    <t>3              Расходы по страховой деятельности всего, тыс.руб., в т.ч.:</t>
  </si>
  <si>
    <t>3.1 Расходы по страхованию жизни, тыс.руб.</t>
  </si>
  <si>
    <t>3.2 Расходы по страхованию иного, чем страхование жизни, тыс.руб.</t>
  </si>
  <si>
    <t>4 Из общей суммы расходов по страховой деятельности – расходы по операциям страхования всего, тыс.руб., в т.ч.:</t>
  </si>
  <si>
    <t>4.1 Расходы по операциям страхования жизни, тыс.руб.</t>
  </si>
  <si>
    <t>4.2 Расходы по операциям страхования иного, чем страхование жизни, тыс.руб.</t>
  </si>
  <si>
    <t>5 Из общей суммы расходов по операциям страхования – выплаты по договорам страхования-нетто перестрахование, тыс.руб., в т.ч.:</t>
  </si>
  <si>
    <t>5.1 Выплаты-нетто перестрахование по договорам страхования жизни, тыс.руб.</t>
  </si>
  <si>
    <t>5.2 Выплаты-нетто перестрахование по договорам страхования иного, чем страхование жизни, тыс.руб.</t>
  </si>
  <si>
    <t>6 Средний уровень расходов по страховой деятельности (стр.3 : стр.1 × 100 %), в т.ч.:</t>
  </si>
  <si>
    <t>6.1  По страхованию жизни (стр.3.1 : стр.1.1 × 100 %), в т.ч.:</t>
  </si>
  <si>
    <t>6.2 По страхованию иного, чем страхование жизни (стр.3.2. : стр.1.2 × 100 %)</t>
  </si>
  <si>
    <t>7 Уровень выплат-нетто перестрахование по страховым операциям (стр.5 : стр.2 × 100 %), в т.ч.:</t>
  </si>
  <si>
    <t>7.1. Уровень выплат-нетто перестрахование по договорам страхования жизни (стр.5.1: стр.2.1× 100 %)</t>
  </si>
  <si>
    <t>7.2. Уровень выплат-нетто перестрахование по договорам страхования-нетто иного, чем страхование жизни (стр.5.2: стр.2.2.× 100 %)</t>
  </si>
  <si>
    <t>8 Прибыль от страховой деятельности всего (стр. 1 – стр.3), тыс.руб.,  в т.ч.:</t>
  </si>
  <si>
    <t>8.1 Прибыль от страхования жизни (стр.1.1 – стр.3.1), тыс.руб., в т.ч.:</t>
  </si>
  <si>
    <t>8.1.1 Технический результат от операций страхования жизни (стр.2.1 – стр.5.1), тыс.руб.</t>
  </si>
  <si>
    <t>8.2 Прибыль от страхования иного, чем страхование жизни (стр.1.2 – стр.3.2.), тыс.руб.</t>
  </si>
  <si>
    <t>8.2.1 Технический результат от операций страхования иного, чем страхование жизни (стр.2.2 – стр.5.2.), тыс.руб.</t>
  </si>
  <si>
    <t>9 Рентабельность страховой деятельности всего (стр.8 : стр. 1 × 100 %) , в т.ч.:</t>
  </si>
  <si>
    <t>9.1 Рентабельность страхования жизни (стр.8.1. : стр.1.1. × 100 %)</t>
  </si>
  <si>
    <t>9.2 Рентабельность страхования иного, чем страхование жизни (стр.8.2. : стр.1.2. × 100 %)</t>
  </si>
  <si>
    <t>10 Эффективность страховых операций всего [(стр. 8.1.1+ стр.8.2.1) : стр. 2 × 100 %], в т.ч.:</t>
  </si>
  <si>
    <t>10.1 Эффективность операций по страхованию жизни (стр. 8.1.1 : стр.2.1  × 100 %)</t>
  </si>
  <si>
    <t>10.2 Эффективность операций по страхованию иного, чем страхование жизни (стр. 8.2.1 : стр.2.2  × 100 %)</t>
  </si>
  <si>
    <t>ВР</t>
  </si>
  <si>
    <t>Q</t>
  </si>
  <si>
    <t>P</t>
  </si>
  <si>
    <t>Ep</t>
  </si>
  <si>
    <t>-</t>
  </si>
  <si>
    <t>Степень</t>
  </si>
  <si>
    <t>Если цепным методом</t>
  </si>
  <si>
    <t>Если базисным методом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</si>
</sst>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opLeftCell="A7" workbookViewId="0">
      <selection activeCell="E22" sqref="E22"/>
    </sheetView>
  </sheetViews>
  <sheetFormatPr defaultRowHeight="15" x14ac:dyDescent="0.25"/>
  <cols>
    <col min="1" max="1" width="83.85546875" customWidth="1"/>
    <col min="2" max="2" width="23" customWidth="1"/>
    <col min="3" max="3" width="16.7109375" customWidth="1"/>
    <col min="4" max="4" width="31.42578125" customWidth="1"/>
    <col min="5" max="5" width="15.5703125" customWidth="1"/>
    <col min="9" max="9" width="9.140625" customWidth="1"/>
  </cols>
  <sheetData>
    <row r="1" spans="1:5" x14ac:dyDescent="0.25">
      <c r="A1" s="17" t="s">
        <v>0</v>
      </c>
      <c r="B1" s="4" t="s">
        <v>1</v>
      </c>
      <c r="C1" s="4" t="s">
        <v>1</v>
      </c>
      <c r="D1" s="17" t="s">
        <v>4</v>
      </c>
      <c r="E1" s="17" t="s">
        <v>5</v>
      </c>
    </row>
    <row r="2" spans="1:5" x14ac:dyDescent="0.25">
      <c r="A2" s="17"/>
      <c r="B2" s="4" t="s">
        <v>2</v>
      </c>
      <c r="C2" s="4" t="s">
        <v>3</v>
      </c>
      <c r="D2" s="17"/>
      <c r="E2" s="17"/>
    </row>
    <row r="3" spans="1:5" x14ac:dyDescent="0.25">
      <c r="A3" s="5" t="s">
        <v>6</v>
      </c>
      <c r="B3" s="6">
        <v>386718</v>
      </c>
      <c r="C3" s="6">
        <v>518542</v>
      </c>
      <c r="D3" s="6">
        <f>(C3-B3)</f>
        <v>131824</v>
      </c>
      <c r="E3" s="7">
        <f>C3/B3*100</f>
        <v>134.08788833206626</v>
      </c>
    </row>
    <row r="4" spans="1:5" x14ac:dyDescent="0.25">
      <c r="A4" s="5" t="s">
        <v>7</v>
      </c>
      <c r="B4" s="8">
        <v>67850308.799999997</v>
      </c>
      <c r="C4" s="8">
        <v>83913247.799999997</v>
      </c>
      <c r="D4" s="6">
        <f t="shared" ref="D4:D17" si="0">(C4-B4)</f>
        <v>16062939</v>
      </c>
      <c r="E4" s="7">
        <f t="shared" ref="E4:E17" si="1">C4/B4*100</f>
        <v>123.67408385324843</v>
      </c>
    </row>
    <row r="5" spans="1:5" x14ac:dyDescent="0.25">
      <c r="A5" s="5" t="s">
        <v>8</v>
      </c>
      <c r="B5" s="8">
        <v>7149585.9000000004</v>
      </c>
      <c r="C5" s="8">
        <v>10581387.1</v>
      </c>
      <c r="D5" s="6">
        <f t="shared" si="0"/>
        <v>3431801.1999999993</v>
      </c>
      <c r="E5" s="7">
        <f t="shared" si="1"/>
        <v>147.99999955242163</v>
      </c>
    </row>
    <row r="6" spans="1:5" x14ac:dyDescent="0.25">
      <c r="A6" s="5" t="s">
        <v>9</v>
      </c>
      <c r="B6" s="8">
        <v>223308</v>
      </c>
      <c r="C6" s="8">
        <v>284837</v>
      </c>
      <c r="D6" s="6">
        <f t="shared" si="0"/>
        <v>61529</v>
      </c>
      <c r="E6" s="7">
        <f t="shared" si="1"/>
        <v>127.55342397048024</v>
      </c>
    </row>
    <row r="7" spans="1:5" x14ac:dyDescent="0.25">
      <c r="A7" s="5" t="s">
        <v>10</v>
      </c>
      <c r="B7" s="6">
        <v>293427</v>
      </c>
      <c r="C7" s="6">
        <v>409888</v>
      </c>
      <c r="D7" s="6">
        <f t="shared" si="0"/>
        <v>116461</v>
      </c>
      <c r="E7" s="7">
        <f t="shared" si="1"/>
        <v>139.68993991691289</v>
      </c>
    </row>
    <row r="8" spans="1:5" x14ac:dyDescent="0.25">
      <c r="A8" s="5" t="s">
        <v>11</v>
      </c>
      <c r="B8" s="6">
        <v>342185</v>
      </c>
      <c r="C8" s="6">
        <v>466398</v>
      </c>
      <c r="D8" s="6">
        <f t="shared" si="0"/>
        <v>124213</v>
      </c>
      <c r="E8" s="7">
        <f t="shared" si="1"/>
        <v>136.29995470286539</v>
      </c>
    </row>
    <row r="9" spans="1:5" x14ac:dyDescent="0.25">
      <c r="A9" s="5" t="s">
        <v>12</v>
      </c>
      <c r="B9" s="6">
        <v>496854</v>
      </c>
      <c r="C9" s="6">
        <v>977376</v>
      </c>
      <c r="D9" s="6">
        <f t="shared" si="0"/>
        <v>480522</v>
      </c>
      <c r="E9" s="7">
        <f t="shared" si="1"/>
        <v>196.71291767803015</v>
      </c>
    </row>
    <row r="10" spans="1:5" x14ac:dyDescent="0.25">
      <c r="A10" s="5" t="s">
        <v>13</v>
      </c>
      <c r="B10" s="6">
        <v>24761</v>
      </c>
      <c r="C10" s="6">
        <v>37142</v>
      </c>
      <c r="D10" s="6">
        <f t="shared" si="0"/>
        <v>12381</v>
      </c>
      <c r="E10" s="7">
        <f t="shared" si="1"/>
        <v>150.00201930455151</v>
      </c>
    </row>
    <row r="11" spans="1:5" x14ac:dyDescent="0.25">
      <c r="A11" t="s">
        <v>14</v>
      </c>
      <c r="B11" s="1">
        <f>B3/B7</f>
        <v>1.3179359772618062</v>
      </c>
      <c r="C11" s="1">
        <f>C3/C7</f>
        <v>1.2650821687875713</v>
      </c>
      <c r="D11" s="1">
        <f t="shared" si="0"/>
        <v>-5.2853808474234931E-2</v>
      </c>
      <c r="E11" s="1">
        <f t="shared" si="1"/>
        <v>95.989652806652572</v>
      </c>
    </row>
    <row r="12" spans="1:5" x14ac:dyDescent="0.25">
      <c r="A12" t="s">
        <v>15</v>
      </c>
      <c r="B12" s="1">
        <f>B4/B7</f>
        <v>231.23403367788239</v>
      </c>
      <c r="C12" s="1">
        <f>C4/C7</f>
        <v>204.72238221172611</v>
      </c>
      <c r="D12" s="1">
        <f t="shared" si="0"/>
        <v>-26.51165146615628</v>
      </c>
      <c r="E12" s="1">
        <f t="shared" si="1"/>
        <v>88.534710464339355</v>
      </c>
    </row>
    <row r="13" spans="1:5" x14ac:dyDescent="0.25">
      <c r="A13" t="s">
        <v>16</v>
      </c>
      <c r="B13" s="1">
        <f>B5/B10</f>
        <v>288.74382698598606</v>
      </c>
      <c r="C13" s="1">
        <f>C5/C10</f>
        <v>284.8900732324592</v>
      </c>
      <c r="D13" s="1">
        <f t="shared" si="0"/>
        <v>-3.8537537535268598</v>
      </c>
      <c r="E13" s="1">
        <f t="shared" si="1"/>
        <v>98.665338132505283</v>
      </c>
    </row>
    <row r="14" spans="1:5" x14ac:dyDescent="0.25">
      <c r="A14" t="s">
        <v>17</v>
      </c>
      <c r="B14" s="1">
        <f>B9/B8</f>
        <v>1.4520040329061765</v>
      </c>
      <c r="C14" s="1">
        <f>C9/C8</f>
        <v>2.0955836002727284</v>
      </c>
      <c r="D14" s="1">
        <f t="shared" si="0"/>
        <v>0.64357956736655186</v>
      </c>
      <c r="E14" s="1">
        <f t="shared" si="1"/>
        <v>144.32353855646195</v>
      </c>
    </row>
    <row r="15" spans="1:5" x14ac:dyDescent="0.25">
      <c r="A15" t="s">
        <v>18</v>
      </c>
      <c r="B15" s="1">
        <f>B10/B8</f>
        <v>7.2361441910077887E-2</v>
      </c>
      <c r="C15" s="1">
        <f>C10/C8</f>
        <v>7.9635847495057865E-2</v>
      </c>
      <c r="D15" s="1">
        <f t="shared" si="0"/>
        <v>7.2744055849799788E-3</v>
      </c>
      <c r="E15" s="1">
        <f t="shared" si="1"/>
        <v>110.05287538910535</v>
      </c>
    </row>
    <row r="16" spans="1:5" x14ac:dyDescent="0.25">
      <c r="A16" t="s">
        <v>19</v>
      </c>
      <c r="B16" s="2">
        <f>B6/B5</f>
        <v>3.1233697045307197E-2</v>
      </c>
      <c r="C16" s="2">
        <f>C6/C5</f>
        <v>2.691868252320152E-2</v>
      </c>
      <c r="D16" s="2">
        <f t="shared" si="0"/>
        <v>-4.3150145221056771E-3</v>
      </c>
      <c r="E16" s="3">
        <f t="shared" si="1"/>
        <v>86.184746186638193</v>
      </c>
    </row>
    <row r="17" spans="1:5" x14ac:dyDescent="0.25">
      <c r="A17" t="s">
        <v>20</v>
      </c>
      <c r="B17" s="1">
        <f>B6/B10</f>
        <v>9.0185372157828851</v>
      </c>
      <c r="C17" s="1">
        <f>C6/C10</f>
        <v>7.6688654353562002</v>
      </c>
      <c r="D17" s="1">
        <f t="shared" si="0"/>
        <v>-1.3496717804266849</v>
      </c>
      <c r="E17" s="1">
        <f t="shared" si="1"/>
        <v>85.034471243688031</v>
      </c>
    </row>
    <row r="22" spans="1:5" x14ac:dyDescent="0.25">
      <c r="B22">
        <v>50168129</v>
      </c>
      <c r="C22">
        <f>B22+B23</f>
        <v>87620043</v>
      </c>
      <c r="D22">
        <v>47362493</v>
      </c>
      <c r="E22">
        <f>D22+D23</f>
        <v>84666742</v>
      </c>
    </row>
    <row r="23" spans="1:5" x14ac:dyDescent="0.25">
      <c r="B23">
        <v>37451914</v>
      </c>
      <c r="D23">
        <v>37304249</v>
      </c>
    </row>
  </sheetData>
  <mergeCells count="3">
    <mergeCell ref="A1:A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16D3-D44C-4203-B2BE-E8622BAEBE86}">
  <dimension ref="A1:E15"/>
  <sheetViews>
    <sheetView tabSelected="1" workbookViewId="0">
      <selection activeCell="H7" sqref="H7"/>
    </sheetView>
  </sheetViews>
  <sheetFormatPr defaultRowHeight="15" x14ac:dyDescent="0.25"/>
  <sheetData>
    <row r="1" spans="1:5" x14ac:dyDescent="0.25">
      <c r="A1" t="s">
        <v>85</v>
      </c>
      <c r="B1" t="s">
        <v>86</v>
      </c>
      <c r="C1" t="s">
        <v>84</v>
      </c>
      <c r="D1" t="s">
        <v>87</v>
      </c>
      <c r="E1" t="s">
        <v>89</v>
      </c>
    </row>
    <row r="2" spans="1:5" x14ac:dyDescent="0.25">
      <c r="A2">
        <v>200</v>
      </c>
      <c r="B2">
        <v>82</v>
      </c>
      <c r="C2">
        <f>B2*A2</f>
        <v>16400</v>
      </c>
      <c r="D2" t="s">
        <v>88</v>
      </c>
      <c r="E2" t="s">
        <v>88</v>
      </c>
    </row>
    <row r="3" spans="1:5" x14ac:dyDescent="0.25">
      <c r="A3">
        <v>350</v>
      </c>
      <c r="B3">
        <v>74</v>
      </c>
      <c r="C3">
        <f t="shared" ref="C3:C6" si="0">B3*A3</f>
        <v>25900</v>
      </c>
      <c r="D3" s="14">
        <f>((A3-A2)/(A3+A2))*((B3+B2)/(B3-B2))</f>
        <v>-5.3181818181818175</v>
      </c>
      <c r="E3" s="14">
        <f>((A3-A2)/A2)/((B3-B2)/B2)</f>
        <v>-7.6875</v>
      </c>
    </row>
    <row r="4" spans="1:5" x14ac:dyDescent="0.25">
      <c r="A4">
        <v>500</v>
      </c>
      <c r="B4">
        <v>65</v>
      </c>
      <c r="C4">
        <f t="shared" si="0"/>
        <v>32500</v>
      </c>
      <c r="D4" s="14">
        <f>((A4-A3)/(A4+A3))*((B4+B3)/(B4-B3))</f>
        <v>-2.7254901960784315</v>
      </c>
      <c r="E4" s="14">
        <f t="shared" ref="E4:E6" si="1">((A4-A3)/A3)/((B4-B3)/B3)</f>
        <v>-3.5238095238095233</v>
      </c>
    </row>
    <row r="5" spans="1:5" x14ac:dyDescent="0.25">
      <c r="A5">
        <v>800</v>
      </c>
      <c r="B5">
        <v>61</v>
      </c>
      <c r="C5">
        <f t="shared" si="0"/>
        <v>48800</v>
      </c>
      <c r="D5" s="14">
        <f>((A5-A4)/(A5+A4))*((B5+B4)/(B5-B4))</f>
        <v>-7.2692307692307701</v>
      </c>
      <c r="E5" s="14">
        <f t="shared" si="1"/>
        <v>-9.7499999999999982</v>
      </c>
    </row>
    <row r="6" spans="1:5" x14ac:dyDescent="0.25">
      <c r="A6">
        <v>950</v>
      </c>
      <c r="B6">
        <v>58</v>
      </c>
      <c r="C6">
        <f t="shared" si="0"/>
        <v>55100</v>
      </c>
      <c r="D6" s="14">
        <f>((A6-A5)/(A6+A5))*((B6+B5)/(B6-B5))</f>
        <v>-3.4</v>
      </c>
      <c r="E6" s="14">
        <f t="shared" si="1"/>
        <v>-3.8125</v>
      </c>
    </row>
    <row r="7" spans="1:5" x14ac:dyDescent="0.25">
      <c r="A7" s="19" t="s">
        <v>90</v>
      </c>
      <c r="B7" s="19"/>
      <c r="C7" s="19"/>
      <c r="D7" s="19"/>
      <c r="E7" s="19"/>
    </row>
    <row r="9" spans="1:5" x14ac:dyDescent="0.25">
      <c r="A9" t="s">
        <v>85</v>
      </c>
      <c r="B9" t="s">
        <v>86</v>
      </c>
      <c r="C9" t="s">
        <v>84</v>
      </c>
      <c r="D9" t="s">
        <v>87</v>
      </c>
      <c r="E9" t="s">
        <v>89</v>
      </c>
    </row>
    <row r="10" spans="1:5" x14ac:dyDescent="0.25">
      <c r="A10">
        <v>200</v>
      </c>
      <c r="B10">
        <v>82</v>
      </c>
      <c r="C10">
        <f>B10*A10</f>
        <v>16400</v>
      </c>
      <c r="D10" t="s">
        <v>88</v>
      </c>
      <c r="E10" t="s">
        <v>88</v>
      </c>
    </row>
    <row r="11" spans="1:5" x14ac:dyDescent="0.25">
      <c r="A11">
        <v>350</v>
      </c>
      <c r="B11">
        <v>74</v>
      </c>
      <c r="C11">
        <f t="shared" ref="C11:C14" si="2">B11*A11</f>
        <v>25900</v>
      </c>
      <c r="D11" s="14">
        <f>((A11-$A$10)/(A11+$A$10))*((B11+$B$10)/(B11-$B$10))</f>
        <v>-5.3181818181818175</v>
      </c>
      <c r="E11" s="14">
        <f>((A11-$A$10)/$A$10)/((B11-$B$10)/$B$10)</f>
        <v>-7.6875</v>
      </c>
    </row>
    <row r="12" spans="1:5" x14ac:dyDescent="0.25">
      <c r="A12">
        <v>500</v>
      </c>
      <c r="B12">
        <v>65</v>
      </c>
      <c r="C12">
        <f t="shared" si="2"/>
        <v>32500</v>
      </c>
      <c r="D12" s="14">
        <f t="shared" ref="D12:D14" si="3">((A12-$A$10)/(A12+$A$10))*((B12+$B$10)/(B12-$B$10))</f>
        <v>-3.7058823529411762</v>
      </c>
      <c r="E12" s="14">
        <f t="shared" ref="E12:E14" si="4">((A12-$A$10)/$A$10)/((B12-$B$10)/$B$10)</f>
        <v>-7.2352941176470589</v>
      </c>
    </row>
    <row r="13" spans="1:5" x14ac:dyDescent="0.25">
      <c r="A13">
        <v>800</v>
      </c>
      <c r="B13">
        <v>61</v>
      </c>
      <c r="C13">
        <f t="shared" si="2"/>
        <v>48800</v>
      </c>
      <c r="D13" s="14">
        <f t="shared" si="3"/>
        <v>-4.0857142857142854</v>
      </c>
      <c r="E13" s="14">
        <f t="shared" si="4"/>
        <v>-11.714285714285714</v>
      </c>
    </row>
    <row r="14" spans="1:5" x14ac:dyDescent="0.25">
      <c r="A14">
        <v>950</v>
      </c>
      <c r="B14">
        <v>58</v>
      </c>
      <c r="C14">
        <f t="shared" si="2"/>
        <v>55100</v>
      </c>
      <c r="D14" s="14">
        <f t="shared" si="3"/>
        <v>-3.8043478260869565</v>
      </c>
      <c r="E14" s="14">
        <f t="shared" si="4"/>
        <v>-12.8125</v>
      </c>
    </row>
    <row r="15" spans="1:5" x14ac:dyDescent="0.25">
      <c r="A15" s="19" t="s">
        <v>91</v>
      </c>
      <c r="B15" s="19"/>
      <c r="C15" s="19"/>
      <c r="D15" s="19"/>
      <c r="E15" s="19"/>
    </row>
  </sheetData>
  <mergeCells count="2">
    <mergeCell ref="A7:E7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C6B4-AC12-414A-929F-2B7CC85C1A27}">
  <dimension ref="A1:E16"/>
  <sheetViews>
    <sheetView workbookViewId="0">
      <selection activeCell="E15" sqref="E15"/>
    </sheetView>
  </sheetViews>
  <sheetFormatPr defaultRowHeight="15" x14ac:dyDescent="0.25"/>
  <cols>
    <col min="1" max="1" width="125" customWidth="1"/>
    <col min="2" max="2" width="20.28515625" customWidth="1"/>
    <col min="3" max="3" width="17.5703125" customWidth="1"/>
    <col min="4" max="4" width="27.42578125" customWidth="1"/>
    <col min="5" max="5" width="17.28515625" customWidth="1"/>
  </cols>
  <sheetData>
    <row r="1" spans="1:5" x14ac:dyDescent="0.25">
      <c r="A1" s="18" t="s">
        <v>0</v>
      </c>
      <c r="B1" s="9" t="s">
        <v>1</v>
      </c>
      <c r="C1" s="9" t="s">
        <v>1</v>
      </c>
      <c r="D1" s="18" t="s">
        <v>4</v>
      </c>
      <c r="E1" s="18" t="s">
        <v>5</v>
      </c>
    </row>
    <row r="2" spans="1:5" x14ac:dyDescent="0.25">
      <c r="A2" s="18"/>
      <c r="B2" s="9" t="s">
        <v>2</v>
      </c>
      <c r="C2" s="9" t="s">
        <v>3</v>
      </c>
      <c r="D2" s="18"/>
      <c r="E2" s="18"/>
    </row>
    <row r="3" spans="1:5" x14ac:dyDescent="0.25">
      <c r="A3" t="s">
        <v>6</v>
      </c>
      <c r="B3" s="11">
        <v>386718</v>
      </c>
      <c r="C3" s="11">
        <v>518542</v>
      </c>
      <c r="D3" s="12">
        <f>C3-B3</f>
        <v>131824</v>
      </c>
      <c r="E3" s="11">
        <f>C3/B3*100</f>
        <v>134.08788833206626</v>
      </c>
    </row>
    <row r="4" spans="1:5" x14ac:dyDescent="0.25">
      <c r="A4" t="s">
        <v>21</v>
      </c>
      <c r="B4" s="11">
        <v>10362</v>
      </c>
      <c r="C4" s="11">
        <v>12988</v>
      </c>
      <c r="D4" s="12">
        <f t="shared" ref="D4:D14" si="0">C4-B4</f>
        <v>2626</v>
      </c>
      <c r="E4" s="11">
        <f t="shared" ref="E4:E14" si="1">C4/B4*100</f>
        <v>125.34259795406292</v>
      </c>
    </row>
    <row r="5" spans="1:5" x14ac:dyDescent="0.25">
      <c r="A5" t="s">
        <v>22</v>
      </c>
      <c r="B5" s="11">
        <v>37.32</v>
      </c>
      <c r="C5" s="11">
        <v>39.92</v>
      </c>
      <c r="D5" s="11">
        <f t="shared" si="0"/>
        <v>2.6000000000000014</v>
      </c>
      <c r="E5" s="12">
        <f t="shared" si="1"/>
        <v>106.9667738478028</v>
      </c>
    </row>
    <row r="6" spans="1:5" x14ac:dyDescent="0.25">
      <c r="A6" t="s">
        <v>23</v>
      </c>
      <c r="B6" s="11">
        <v>757.6</v>
      </c>
      <c r="C6" s="11">
        <v>1180.5</v>
      </c>
      <c r="D6" s="11">
        <f t="shared" si="0"/>
        <v>422.9</v>
      </c>
      <c r="E6" s="11">
        <f t="shared" si="1"/>
        <v>155.82101372756071</v>
      </c>
    </row>
    <row r="7" spans="1:5" x14ac:dyDescent="0.25">
      <c r="A7" t="s">
        <v>24</v>
      </c>
      <c r="B7" s="11">
        <v>644</v>
      </c>
      <c r="C7" s="11">
        <v>1060</v>
      </c>
      <c r="D7" s="12">
        <f t="shared" si="0"/>
        <v>416</v>
      </c>
      <c r="E7" s="11">
        <f t="shared" si="1"/>
        <v>164.59627329192548</v>
      </c>
    </row>
    <row r="8" spans="1:5" x14ac:dyDescent="0.25">
      <c r="A8" t="s">
        <v>25</v>
      </c>
      <c r="B8" s="11">
        <f>B7/B6*100</f>
        <v>85.005279831045399</v>
      </c>
      <c r="C8" s="11">
        <f>C7/C6*100</f>
        <v>89.792460821685722</v>
      </c>
      <c r="D8" s="11">
        <f t="shared" si="0"/>
        <v>4.7871809906403229</v>
      </c>
      <c r="E8" s="10" t="s">
        <v>34</v>
      </c>
    </row>
    <row r="9" spans="1:5" x14ac:dyDescent="0.25">
      <c r="A9" t="s">
        <v>26</v>
      </c>
      <c r="B9" s="10">
        <f>B3/B6</f>
        <v>510.45142555438224</v>
      </c>
      <c r="C9" s="10">
        <f>C3/C6</f>
        <v>439.25624735281662</v>
      </c>
      <c r="D9" s="11">
        <f t="shared" si="0"/>
        <v>-71.195178201565625</v>
      </c>
      <c r="E9" s="11">
        <f t="shared" si="1"/>
        <v>86.052506734750878</v>
      </c>
    </row>
    <row r="10" spans="1:5" x14ac:dyDescent="0.25">
      <c r="A10" t="s">
        <v>27</v>
      </c>
      <c r="B10" s="10">
        <f>B3/B7</f>
        <v>600.49378881987582</v>
      </c>
      <c r="C10" s="10">
        <f>C3/C7</f>
        <v>489.19056603773583</v>
      </c>
      <c r="D10" s="11">
        <f t="shared" si="0"/>
        <v>-111.30322278213998</v>
      </c>
      <c r="E10" s="11">
        <f t="shared" si="1"/>
        <v>81.46471706212327</v>
      </c>
    </row>
    <row r="11" spans="1:5" x14ac:dyDescent="0.25">
      <c r="A11" t="s">
        <v>28</v>
      </c>
      <c r="B11" s="11">
        <v>71652</v>
      </c>
      <c r="C11" s="11">
        <v>101238</v>
      </c>
      <c r="D11" s="12">
        <f t="shared" si="0"/>
        <v>29586</v>
      </c>
      <c r="E11" s="11">
        <f t="shared" si="1"/>
        <v>141.29124099815775</v>
      </c>
    </row>
    <row r="12" spans="1:5" x14ac:dyDescent="0.25">
      <c r="A12" t="s">
        <v>29</v>
      </c>
      <c r="B12" s="10">
        <f>B11/B6</f>
        <v>94.577613516367478</v>
      </c>
      <c r="C12" s="10">
        <f>C11/C6</f>
        <v>85.758576874205843</v>
      </c>
      <c r="D12" s="10">
        <f t="shared" si="0"/>
        <v>-8.8190366421616346</v>
      </c>
      <c r="E12" s="11">
        <f t="shared" si="1"/>
        <v>90.675344498267108</v>
      </c>
    </row>
    <row r="13" spans="1:5" x14ac:dyDescent="0.25">
      <c r="A13" t="s">
        <v>30</v>
      </c>
      <c r="B13" s="11">
        <v>48144.5</v>
      </c>
      <c r="C13" s="11">
        <v>107563.5</v>
      </c>
      <c r="D13" s="12">
        <f t="shared" si="0"/>
        <v>59419</v>
      </c>
      <c r="E13" s="11">
        <f t="shared" si="1"/>
        <v>223.41804359791877</v>
      </c>
    </row>
    <row r="14" spans="1:5" x14ac:dyDescent="0.25">
      <c r="A14" t="s">
        <v>31</v>
      </c>
      <c r="B14" s="10">
        <f>B3/B13</f>
        <v>8.0324439967182126</v>
      </c>
      <c r="C14" s="10">
        <f>C3/C13</f>
        <v>4.8207988769424572</v>
      </c>
      <c r="D14" s="10">
        <f t="shared" si="0"/>
        <v>-3.2116451197757554</v>
      </c>
      <c r="E14" s="12">
        <f t="shared" si="1"/>
        <v>60.016588710883937</v>
      </c>
    </row>
    <row r="15" spans="1:5" x14ac:dyDescent="0.25">
      <c r="A15" t="s">
        <v>32</v>
      </c>
      <c r="B15" s="10" t="s">
        <v>34</v>
      </c>
      <c r="C15" s="10" t="s">
        <v>34</v>
      </c>
      <c r="D15" s="10" t="s">
        <v>34</v>
      </c>
      <c r="E15" s="10">
        <f>(E5+E10+E14)/3</f>
        <v>82.816026540270002</v>
      </c>
    </row>
    <row r="16" spans="1:5" x14ac:dyDescent="0.25">
      <c r="A16" t="s">
        <v>33</v>
      </c>
    </row>
  </sheetData>
  <mergeCells count="3">
    <mergeCell ref="E1:E2"/>
    <mergeCell ref="D1:D2"/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6648-979A-49C7-8CC2-36AA42F4588B}">
  <dimension ref="A1:E18"/>
  <sheetViews>
    <sheetView topLeftCell="A31" workbookViewId="0">
      <selection activeCell="F20" sqref="F20"/>
    </sheetView>
  </sheetViews>
  <sheetFormatPr defaultRowHeight="15" x14ac:dyDescent="0.25"/>
  <cols>
    <col min="1" max="1" width="93.5703125" customWidth="1"/>
    <col min="2" max="2" width="16.140625" customWidth="1"/>
    <col min="3" max="3" width="16" customWidth="1"/>
    <col min="4" max="4" width="25.7109375" customWidth="1"/>
    <col min="5" max="5" width="16.28515625" customWidth="1"/>
  </cols>
  <sheetData>
    <row r="1" spans="1:5" x14ac:dyDescent="0.25">
      <c r="A1" s="18" t="s">
        <v>0</v>
      </c>
      <c r="B1" s="9" t="s">
        <v>1</v>
      </c>
      <c r="C1" s="9" t="s">
        <v>1</v>
      </c>
      <c r="D1" s="18" t="s">
        <v>4</v>
      </c>
      <c r="E1" s="18" t="s">
        <v>5</v>
      </c>
    </row>
    <row r="2" spans="1:5" x14ac:dyDescent="0.25">
      <c r="A2" s="18"/>
      <c r="B2" s="9" t="s">
        <v>2</v>
      </c>
      <c r="C2" s="9" t="s">
        <v>3</v>
      </c>
      <c r="D2" s="18"/>
      <c r="E2" s="18"/>
    </row>
    <row r="3" spans="1:5" x14ac:dyDescent="0.25">
      <c r="A3" t="s">
        <v>35</v>
      </c>
      <c r="B3" s="11">
        <v>370193</v>
      </c>
      <c r="C3" s="11">
        <v>507124</v>
      </c>
      <c r="D3" s="12">
        <f>C3-B3</f>
        <v>136931</v>
      </c>
      <c r="E3" s="10">
        <f>C3/B3*100</f>
        <v>136.98908407236226</v>
      </c>
    </row>
    <row r="4" spans="1:5" x14ac:dyDescent="0.25">
      <c r="A4" t="s">
        <v>36</v>
      </c>
      <c r="B4" s="11">
        <v>363364</v>
      </c>
      <c r="C4" s="11">
        <v>489897</v>
      </c>
      <c r="D4" s="12">
        <f>C4-B4</f>
        <v>126533</v>
      </c>
      <c r="E4" s="10">
        <f>C4/B4*100</f>
        <v>134.82265717022051</v>
      </c>
    </row>
    <row r="5" spans="1:5" x14ac:dyDescent="0.25">
      <c r="A5" t="s">
        <v>37</v>
      </c>
      <c r="B5" s="10">
        <f>B4/B3*100</f>
        <v>98.155286566736805</v>
      </c>
      <c r="C5" s="10">
        <f>C4/C3*100</f>
        <v>96.603000449594177</v>
      </c>
      <c r="D5" s="10">
        <f>C5-B5</f>
        <v>-1.5522861171426285</v>
      </c>
      <c r="E5" s="10">
        <f>C5/B5*100</f>
        <v>98.418540486775299</v>
      </c>
    </row>
    <row r="6" spans="1:5" x14ac:dyDescent="0.25">
      <c r="A6" t="s">
        <v>38</v>
      </c>
      <c r="B6" s="11">
        <f>B3-B4</f>
        <v>6829</v>
      </c>
      <c r="C6" s="11">
        <f>C3-C4</f>
        <v>17227</v>
      </c>
      <c r="D6" s="12">
        <f>C6-B6</f>
        <v>10398</v>
      </c>
      <c r="E6" s="10">
        <f>C6/B6*100</f>
        <v>252.26241030897643</v>
      </c>
    </row>
    <row r="7" spans="1:5" x14ac:dyDescent="0.25">
      <c r="A7" t="s">
        <v>39</v>
      </c>
      <c r="B7" s="13">
        <f>B6/B3*100</f>
        <v>1.8447134332631898</v>
      </c>
      <c r="C7" s="13">
        <f>C6/C3*100</f>
        <v>3.3969995504058179</v>
      </c>
      <c r="D7" s="10">
        <f>C7-B7</f>
        <v>1.5522861171426281</v>
      </c>
      <c r="E7" s="10">
        <f>C7/B7*100</f>
        <v>184.14781879680493</v>
      </c>
    </row>
    <row r="8" spans="1:5" x14ac:dyDescent="0.25">
      <c r="A8" t="s">
        <v>40</v>
      </c>
      <c r="B8" s="11">
        <v>15937</v>
      </c>
      <c r="C8" s="11">
        <v>33831</v>
      </c>
      <c r="D8" s="12">
        <f t="shared" ref="D8:D15" si="0">C8-B8</f>
        <v>17894</v>
      </c>
      <c r="E8" s="10">
        <f t="shared" ref="E8:E15" si="1">C8/B8*100</f>
        <v>212.27960092865658</v>
      </c>
    </row>
    <row r="9" spans="1:5" x14ac:dyDescent="0.25">
      <c r="A9" t="s">
        <v>41</v>
      </c>
      <c r="B9" s="11">
        <v>4512</v>
      </c>
      <c r="C9" s="11">
        <v>282</v>
      </c>
      <c r="D9" s="12">
        <f t="shared" si="0"/>
        <v>-4230</v>
      </c>
      <c r="E9" s="10">
        <f t="shared" si="1"/>
        <v>6.25</v>
      </c>
    </row>
    <row r="10" spans="1:5" x14ac:dyDescent="0.25">
      <c r="A10" t="s">
        <v>42</v>
      </c>
      <c r="B10" s="11">
        <v>25590</v>
      </c>
      <c r="C10" s="11">
        <v>49205</v>
      </c>
      <c r="D10" s="12">
        <f t="shared" si="0"/>
        <v>23615</v>
      </c>
      <c r="E10" s="10">
        <f t="shared" si="1"/>
        <v>192.28214146150839</v>
      </c>
    </row>
    <row r="11" spans="1:5" x14ac:dyDescent="0.25">
      <c r="A11" t="s">
        <v>43</v>
      </c>
      <c r="B11" s="11">
        <v>20281</v>
      </c>
      <c r="C11" s="11">
        <v>28062</v>
      </c>
      <c r="D11" s="12">
        <f t="shared" si="0"/>
        <v>7781</v>
      </c>
      <c r="E11" s="10">
        <f t="shared" si="1"/>
        <v>138.36595828608057</v>
      </c>
    </row>
    <row r="12" spans="1:5" x14ac:dyDescent="0.25">
      <c r="A12" t="s">
        <v>44</v>
      </c>
      <c r="B12" s="11">
        <v>11976</v>
      </c>
      <c r="C12" s="11">
        <v>26497</v>
      </c>
      <c r="D12" s="12">
        <f t="shared" si="0"/>
        <v>14521</v>
      </c>
      <c r="E12" s="10">
        <f t="shared" si="1"/>
        <v>221.25083500334003</v>
      </c>
    </row>
    <row r="13" spans="1:5" x14ac:dyDescent="0.25">
      <c r="A13" t="s">
        <v>45</v>
      </c>
      <c r="B13" s="11">
        <f>(B6+B8-B9-B10+B11-B12)</f>
        <v>969</v>
      </c>
      <c r="C13" s="11">
        <f>(C6+C8-C9-C10+C11-C12)</f>
        <v>3136</v>
      </c>
      <c r="D13" s="12">
        <f t="shared" si="0"/>
        <v>2167</v>
      </c>
      <c r="E13" s="10">
        <f t="shared" si="1"/>
        <v>323.63261093911251</v>
      </c>
    </row>
    <row r="14" spans="1:5" x14ac:dyDescent="0.25">
      <c r="A14" t="s">
        <v>46</v>
      </c>
      <c r="B14" s="11">
        <v>-220</v>
      </c>
      <c r="C14" s="11">
        <v>193</v>
      </c>
      <c r="D14" s="12">
        <f t="shared" si="0"/>
        <v>413</v>
      </c>
      <c r="E14" s="10">
        <f t="shared" si="1"/>
        <v>-87.727272727272734</v>
      </c>
    </row>
    <row r="15" spans="1:5" x14ac:dyDescent="0.25">
      <c r="A15" t="s">
        <v>47</v>
      </c>
      <c r="B15" s="11">
        <v>512</v>
      </c>
      <c r="C15" s="11">
        <v>1690</v>
      </c>
      <c r="D15" s="12">
        <f t="shared" si="0"/>
        <v>1178</v>
      </c>
      <c r="E15" s="10">
        <f t="shared" si="1"/>
        <v>330.078125</v>
      </c>
    </row>
    <row r="16" spans="1:5" x14ac:dyDescent="0.25">
      <c r="A16" t="s">
        <v>48</v>
      </c>
      <c r="B16" s="10" t="s">
        <v>49</v>
      </c>
      <c r="C16" s="11">
        <v>1576</v>
      </c>
      <c r="D16" s="10"/>
      <c r="E16" s="10"/>
    </row>
    <row r="17" spans="1:5" x14ac:dyDescent="0.25">
      <c r="A17" t="s">
        <v>50</v>
      </c>
      <c r="B17" s="10"/>
      <c r="C17" s="10"/>
      <c r="D17" s="10"/>
      <c r="E17" s="10"/>
    </row>
    <row r="18" spans="1:5" x14ac:dyDescent="0.25">
      <c r="A18" t="s">
        <v>51</v>
      </c>
      <c r="B18" s="10"/>
      <c r="C18" s="10"/>
      <c r="D18" s="10"/>
      <c r="E18" s="10"/>
    </row>
  </sheetData>
  <mergeCells count="3">
    <mergeCell ref="E1:E2"/>
    <mergeCell ref="D1:D2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DD71-E039-485F-915D-4196220CF94E}">
  <dimension ref="A1:E34"/>
  <sheetViews>
    <sheetView topLeftCell="A37" workbookViewId="0">
      <selection activeCell="B35" sqref="B35"/>
    </sheetView>
  </sheetViews>
  <sheetFormatPr defaultRowHeight="15" x14ac:dyDescent="0.25"/>
  <cols>
    <col min="1" max="1" width="126" customWidth="1"/>
    <col min="2" max="2" width="17.7109375" customWidth="1"/>
    <col min="3" max="3" width="17" customWidth="1"/>
    <col min="4" max="4" width="24.42578125" customWidth="1"/>
    <col min="5" max="5" width="15.28515625" customWidth="1"/>
    <col min="6" max="6" width="20.42578125" customWidth="1"/>
    <col min="7" max="7" width="26.28515625" customWidth="1"/>
    <col min="9" max="9" width="15.85546875" customWidth="1"/>
  </cols>
  <sheetData>
    <row r="1" spans="1:5" x14ac:dyDescent="0.25">
      <c r="A1" s="18" t="s">
        <v>0</v>
      </c>
      <c r="B1" t="s">
        <v>1</v>
      </c>
      <c r="C1" t="s">
        <v>1</v>
      </c>
      <c r="D1" s="18" t="s">
        <v>4</v>
      </c>
      <c r="E1" s="18" t="s">
        <v>5</v>
      </c>
    </row>
    <row r="2" spans="1:5" x14ac:dyDescent="0.25">
      <c r="A2" s="18"/>
      <c r="B2" t="s">
        <v>2</v>
      </c>
      <c r="C2" t="s">
        <v>3</v>
      </c>
      <c r="D2" s="18"/>
      <c r="E2" s="18"/>
    </row>
    <row r="3" spans="1:5" x14ac:dyDescent="0.25">
      <c r="A3" t="s">
        <v>52</v>
      </c>
      <c r="B3" s="15">
        <v>370193</v>
      </c>
      <c r="C3" s="15">
        <v>507124</v>
      </c>
      <c r="D3" s="16">
        <f>C3-B3</f>
        <v>136931</v>
      </c>
      <c r="E3" s="14">
        <f>C3/B3*100</f>
        <v>136.98908407236226</v>
      </c>
    </row>
    <row r="4" spans="1:5" x14ac:dyDescent="0.25">
      <c r="A4" t="s">
        <v>53</v>
      </c>
      <c r="B4" s="15">
        <v>5796</v>
      </c>
      <c r="C4" s="15">
        <v>11739</v>
      </c>
      <c r="D4" s="16">
        <f t="shared" ref="D4:D34" si="0">C4-B4</f>
        <v>5943</v>
      </c>
      <c r="E4" s="14">
        <f t="shared" ref="E4:E34" si="1">C4/B4*100</f>
        <v>202.53623188405797</v>
      </c>
    </row>
    <row r="5" spans="1:5" x14ac:dyDescent="0.25">
      <c r="A5" t="s">
        <v>54</v>
      </c>
      <c r="B5" s="15">
        <v>364397</v>
      </c>
      <c r="C5" s="15">
        <v>495385</v>
      </c>
      <c r="D5" s="16">
        <f t="shared" si="0"/>
        <v>130988</v>
      </c>
      <c r="E5" s="14">
        <f t="shared" si="1"/>
        <v>135.94650889002929</v>
      </c>
    </row>
    <row r="6" spans="1:5" x14ac:dyDescent="0.25">
      <c r="A6" t="s">
        <v>55</v>
      </c>
      <c r="B6" s="15">
        <v>370193</v>
      </c>
      <c r="C6" s="15">
        <v>494635</v>
      </c>
      <c r="D6" s="16">
        <f t="shared" si="0"/>
        <v>124442</v>
      </c>
      <c r="E6" s="14">
        <f t="shared" si="1"/>
        <v>133.61543843346578</v>
      </c>
    </row>
    <row r="7" spans="1:5" x14ac:dyDescent="0.25">
      <c r="A7" t="s">
        <v>56</v>
      </c>
      <c r="B7" s="15">
        <v>5796</v>
      </c>
      <c r="C7" s="15" t="s">
        <v>49</v>
      </c>
      <c r="D7" s="16"/>
    </row>
    <row r="8" spans="1:5" x14ac:dyDescent="0.25">
      <c r="A8" t="s">
        <v>57</v>
      </c>
      <c r="B8" s="15">
        <v>364397</v>
      </c>
      <c r="C8" s="15">
        <v>494635</v>
      </c>
      <c r="D8" s="16">
        <f t="shared" si="0"/>
        <v>130238</v>
      </c>
      <c r="E8" s="14">
        <f t="shared" si="1"/>
        <v>135.74068941292052</v>
      </c>
    </row>
    <row r="9" spans="1:5" x14ac:dyDescent="0.25">
      <c r="A9" t="s">
        <v>58</v>
      </c>
      <c r="B9" s="15">
        <v>363364</v>
      </c>
      <c r="C9" s="15">
        <v>489897</v>
      </c>
      <c r="D9" s="16">
        <f t="shared" si="0"/>
        <v>126533</v>
      </c>
      <c r="E9" s="14">
        <f t="shared" si="1"/>
        <v>134.82265717022051</v>
      </c>
    </row>
    <row r="10" spans="1:5" x14ac:dyDescent="0.25">
      <c r="A10" t="s">
        <v>59</v>
      </c>
      <c r="B10" s="15">
        <v>4231</v>
      </c>
      <c r="C10" s="15">
        <v>9107</v>
      </c>
      <c r="D10" s="16">
        <f t="shared" si="0"/>
        <v>4876</v>
      </c>
      <c r="E10" s="14">
        <f t="shared" si="1"/>
        <v>215.2446230205625</v>
      </c>
    </row>
    <row r="11" spans="1:5" x14ac:dyDescent="0.25">
      <c r="A11" t="s">
        <v>60</v>
      </c>
      <c r="B11" s="15">
        <v>359133</v>
      </c>
      <c r="C11" s="15">
        <v>480790</v>
      </c>
      <c r="D11" s="16">
        <f t="shared" si="0"/>
        <v>121657</v>
      </c>
      <c r="E11" s="14">
        <f t="shared" si="1"/>
        <v>133.87519386968057</v>
      </c>
    </row>
    <row r="12" spans="1:5" x14ac:dyDescent="0.25">
      <c r="A12" t="s">
        <v>61</v>
      </c>
      <c r="B12" s="15">
        <v>538610</v>
      </c>
      <c r="C12" s="15">
        <v>694512</v>
      </c>
      <c r="D12" s="16">
        <f t="shared" si="0"/>
        <v>155902</v>
      </c>
      <c r="E12" s="14">
        <f t="shared" si="1"/>
        <v>128.94524795306438</v>
      </c>
    </row>
    <row r="13" spans="1:5" x14ac:dyDescent="0.25">
      <c r="A13" t="s">
        <v>62</v>
      </c>
      <c r="B13" s="15">
        <v>1608</v>
      </c>
      <c r="C13" s="15">
        <v>9107</v>
      </c>
      <c r="D13" s="16">
        <f t="shared" si="0"/>
        <v>7499</v>
      </c>
      <c r="E13" s="14">
        <f t="shared" si="1"/>
        <v>566.35572139303486</v>
      </c>
    </row>
    <row r="14" spans="1:5" x14ac:dyDescent="0.25">
      <c r="A14" t="s">
        <v>63</v>
      </c>
      <c r="B14" s="15">
        <v>537002</v>
      </c>
      <c r="C14" s="15">
        <v>685405</v>
      </c>
      <c r="D14" s="16">
        <f t="shared" si="0"/>
        <v>148403</v>
      </c>
      <c r="E14" s="14">
        <f t="shared" si="1"/>
        <v>127.63546504482292</v>
      </c>
    </row>
    <row r="15" spans="1:5" x14ac:dyDescent="0.25">
      <c r="A15" t="s">
        <v>64</v>
      </c>
      <c r="B15" s="15">
        <v>211666</v>
      </c>
      <c r="C15" s="15">
        <v>273262</v>
      </c>
      <c r="D15" s="16">
        <f t="shared" si="0"/>
        <v>61596</v>
      </c>
      <c r="E15" s="14">
        <f t="shared" si="1"/>
        <v>129.10056409626486</v>
      </c>
    </row>
    <row r="16" spans="1:5" x14ac:dyDescent="0.25">
      <c r="A16" t="s">
        <v>65</v>
      </c>
      <c r="B16" s="15">
        <v>948</v>
      </c>
      <c r="C16" s="15">
        <v>9107</v>
      </c>
      <c r="D16" s="16">
        <f t="shared" si="0"/>
        <v>8159</v>
      </c>
      <c r="E16" s="14">
        <f t="shared" si="1"/>
        <v>960.65400843881866</v>
      </c>
    </row>
    <row r="17" spans="1:5" x14ac:dyDescent="0.25">
      <c r="A17" t="s">
        <v>66</v>
      </c>
      <c r="B17" s="15">
        <v>210718</v>
      </c>
      <c r="C17" s="15">
        <v>264155</v>
      </c>
      <c r="D17" s="16">
        <f t="shared" si="0"/>
        <v>53437</v>
      </c>
      <c r="E17" s="14">
        <f t="shared" si="1"/>
        <v>125.35948518873565</v>
      </c>
    </row>
    <row r="18" spans="1:5" x14ac:dyDescent="0.25">
      <c r="A18" t="s">
        <v>67</v>
      </c>
      <c r="B18" s="14">
        <f t="shared" ref="B18:C20" si="2">B9/B3*100</f>
        <v>98.155286566736805</v>
      </c>
      <c r="C18" s="14">
        <f t="shared" si="2"/>
        <v>96.603000449594177</v>
      </c>
      <c r="D18" s="16">
        <f t="shared" si="0"/>
        <v>-1.5522861171426285</v>
      </c>
      <c r="E18" s="14">
        <f t="shared" si="1"/>
        <v>98.418540486775299</v>
      </c>
    </row>
    <row r="19" spans="1:5" x14ac:dyDescent="0.25">
      <c r="A19" t="s">
        <v>68</v>
      </c>
      <c r="B19" s="14">
        <f t="shared" si="2"/>
        <v>72.998619737750175</v>
      </c>
      <c r="C19" s="14">
        <f t="shared" si="2"/>
        <v>77.57901013714968</v>
      </c>
      <c r="D19" s="16">
        <f t="shared" si="0"/>
        <v>4.580390399399505</v>
      </c>
      <c r="E19" s="14">
        <f t="shared" si="1"/>
        <v>106.27462603519724</v>
      </c>
    </row>
    <row r="20" spans="1:5" x14ac:dyDescent="0.25">
      <c r="A20" t="s">
        <v>69</v>
      </c>
      <c r="B20" s="14">
        <f t="shared" si="2"/>
        <v>98.555421696666002</v>
      </c>
      <c r="C20" s="14">
        <f t="shared" si="2"/>
        <v>97.053806635243305</v>
      </c>
      <c r="D20" s="16">
        <f t="shared" si="0"/>
        <v>-1.5016150614226973</v>
      </c>
      <c r="E20" s="14">
        <f t="shared" si="1"/>
        <v>98.476374982145202</v>
      </c>
    </row>
    <row r="21" spans="1:5" x14ac:dyDescent="0.25">
      <c r="A21" t="s">
        <v>70</v>
      </c>
      <c r="B21" s="14">
        <f>B15/B6*100</f>
        <v>57.177202162115435</v>
      </c>
      <c r="C21" s="14">
        <f>C15/C6*100</f>
        <v>55.245180789875356</v>
      </c>
      <c r="D21" s="16">
        <f t="shared" si="0"/>
        <v>-1.9320213722400794</v>
      </c>
      <c r="E21" s="14">
        <f t="shared" si="1"/>
        <v>96.620993509332294</v>
      </c>
    </row>
    <row r="22" spans="1:5" x14ac:dyDescent="0.25">
      <c r="A22" t="s">
        <v>71</v>
      </c>
      <c r="B22" s="14">
        <f>B16/B7*100</f>
        <v>16.356107660455489</v>
      </c>
      <c r="C22" s="14"/>
      <c r="D22" s="16"/>
      <c r="E22" s="14"/>
    </row>
    <row r="23" spans="1:5" x14ac:dyDescent="0.25">
      <c r="A23" t="s">
        <v>72</v>
      </c>
      <c r="B23" s="14">
        <f>B17/B8*100</f>
        <v>57.826491436537623</v>
      </c>
      <c r="C23" s="14">
        <f>C17/C8*100</f>
        <v>53.404025190291826</v>
      </c>
      <c r="D23" s="16">
        <f t="shared" si="0"/>
        <v>-4.4224662462457971</v>
      </c>
      <c r="E23" s="14">
        <f t="shared" si="1"/>
        <v>92.352179535050496</v>
      </c>
    </row>
    <row r="24" spans="1:5" x14ac:dyDescent="0.25">
      <c r="A24" t="s">
        <v>73</v>
      </c>
      <c r="B24" s="15">
        <f>B3-B9</f>
        <v>6829</v>
      </c>
      <c r="C24" s="15">
        <f>C3-C9</f>
        <v>17227</v>
      </c>
      <c r="D24" s="16">
        <f t="shared" si="0"/>
        <v>10398</v>
      </c>
      <c r="E24" s="14">
        <f t="shared" si="1"/>
        <v>252.26241030897643</v>
      </c>
    </row>
    <row r="25" spans="1:5" x14ac:dyDescent="0.25">
      <c r="A25" t="s">
        <v>74</v>
      </c>
      <c r="B25" s="15">
        <f>B4-B10</f>
        <v>1565</v>
      </c>
      <c r="C25" s="15">
        <f>C4-C10</f>
        <v>2632</v>
      </c>
      <c r="D25" s="16">
        <f t="shared" si="0"/>
        <v>1067</v>
      </c>
      <c r="E25" s="14">
        <f t="shared" si="1"/>
        <v>168.17891373801916</v>
      </c>
    </row>
    <row r="26" spans="1:5" x14ac:dyDescent="0.25">
      <c r="A26" t="s">
        <v>75</v>
      </c>
      <c r="B26" s="15">
        <f>B7-B16</f>
        <v>4848</v>
      </c>
      <c r="C26" s="14"/>
      <c r="D26" s="16"/>
      <c r="E26" s="14"/>
    </row>
    <row r="27" spans="1:5" x14ac:dyDescent="0.25">
      <c r="A27" t="s">
        <v>76</v>
      </c>
      <c r="B27" s="15">
        <f>B5-B11</f>
        <v>5264</v>
      </c>
      <c r="C27" s="15">
        <f>C5-C11</f>
        <v>14595</v>
      </c>
      <c r="D27" s="16">
        <f t="shared" si="0"/>
        <v>9331</v>
      </c>
      <c r="E27" s="14">
        <f t="shared" si="1"/>
        <v>277.26063829787233</v>
      </c>
    </row>
    <row r="28" spans="1:5" x14ac:dyDescent="0.25">
      <c r="A28" t="s">
        <v>77</v>
      </c>
      <c r="B28" s="15">
        <f>B8-B17</f>
        <v>153679</v>
      </c>
      <c r="C28" s="15">
        <f>C8-C17</f>
        <v>230480</v>
      </c>
      <c r="D28" s="16">
        <f t="shared" si="0"/>
        <v>76801</v>
      </c>
      <c r="E28" s="14">
        <f t="shared" si="1"/>
        <v>149.97494778076378</v>
      </c>
    </row>
    <row r="29" spans="1:5" x14ac:dyDescent="0.25">
      <c r="A29" t="s">
        <v>78</v>
      </c>
      <c r="B29" s="14">
        <f>B24/B3*100</f>
        <v>1.8447134332631898</v>
      </c>
      <c r="C29" s="14">
        <f>C24/C3*100</f>
        <v>3.3969995504058179</v>
      </c>
      <c r="D29" s="16">
        <f t="shared" si="0"/>
        <v>1.5522861171426281</v>
      </c>
      <c r="E29" s="14">
        <f t="shared" si="1"/>
        <v>184.14781879680493</v>
      </c>
    </row>
    <row r="30" spans="1:5" x14ac:dyDescent="0.25">
      <c r="A30" t="s">
        <v>79</v>
      </c>
      <c r="B30" s="15">
        <f>B25/B4*100</f>
        <v>27.001380262249832</v>
      </c>
      <c r="C30" s="14">
        <f>C25/C4*100</f>
        <v>22.420989862850327</v>
      </c>
      <c r="D30" s="16">
        <f t="shared" si="0"/>
        <v>-4.580390399399505</v>
      </c>
      <c r="E30" s="14">
        <f t="shared" si="1"/>
        <v>83.036458303565794</v>
      </c>
    </row>
    <row r="31" spans="1:5" x14ac:dyDescent="0.25">
      <c r="A31" t="s">
        <v>80</v>
      </c>
      <c r="B31" s="14">
        <f>B27/B5*100</f>
        <v>1.4445783033340012</v>
      </c>
      <c r="C31" s="14">
        <f>C27/C5*100</f>
        <v>2.9461933647567045</v>
      </c>
      <c r="D31" s="16">
        <f t="shared" si="0"/>
        <v>1.5016150614227033</v>
      </c>
      <c r="E31" s="14">
        <f t="shared" si="1"/>
        <v>203.94833273883904</v>
      </c>
    </row>
    <row r="32" spans="1:5" x14ac:dyDescent="0.25">
      <c r="A32" t="s">
        <v>81</v>
      </c>
      <c r="B32" s="14">
        <f>(B26+B28)/B6*100</f>
        <v>42.822797837884565</v>
      </c>
      <c r="C32" s="14">
        <f>(C26+C28)/C6*100</f>
        <v>46.595974809708167</v>
      </c>
      <c r="D32" s="16">
        <f t="shared" si="0"/>
        <v>3.7731769718236023</v>
      </c>
      <c r="E32" s="14">
        <f t="shared" si="1"/>
        <v>108.81114070619071</v>
      </c>
    </row>
    <row r="33" spans="1:5" x14ac:dyDescent="0.25">
      <c r="A33" t="s">
        <v>82</v>
      </c>
      <c r="B33" s="14">
        <f>B26/B7*100</f>
        <v>83.643892339544507</v>
      </c>
      <c r="D33" s="16"/>
      <c r="E33" s="14"/>
    </row>
    <row r="34" spans="1:5" x14ac:dyDescent="0.25">
      <c r="A34" t="s">
        <v>83</v>
      </c>
      <c r="B34" s="14">
        <f>B28/B8*100</f>
        <v>42.173508563462377</v>
      </c>
      <c r="C34" s="14">
        <f>C28/C8*100</f>
        <v>46.595974809708167</v>
      </c>
      <c r="D34" s="16">
        <f t="shared" si="0"/>
        <v>4.42246624624579</v>
      </c>
      <c r="E34" s="14">
        <f t="shared" si="1"/>
        <v>110.48636074371403</v>
      </c>
    </row>
  </sheetData>
  <mergeCells count="3">
    <mergeCell ref="A1:A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Лист5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FT22</dc:creator>
  <cp:lastModifiedBy/>
  <dcterms:created xsi:type="dcterms:W3CDTF">2015-06-05T18:19:34Z</dcterms:created>
  <dcterms:modified xsi:type="dcterms:W3CDTF">2020-04-13T18:04:54Z</dcterms:modified>
</cp:coreProperties>
</file>