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v\RubyPascalHaskellEtc\VBScript\"/>
    </mc:Choice>
  </mc:AlternateContent>
  <xr:revisionPtr revIDLastSave="0" documentId="8_{0E867877-DC9B-430B-8602-42C138577A3C}" xr6:coauthVersionLast="47" xr6:coauthVersionMax="47" xr10:uidLastSave="{00000000-0000-0000-0000-000000000000}"/>
  <bookViews>
    <workbookView xWindow="2688" yWindow="36" windowWidth="14088" windowHeight="17244" xr2:uid="{B044500C-D547-490A-B04C-989F9EC11309}"/>
  </bookViews>
  <sheets>
    <sheet name="MHK" sheetId="1" r:id="rId1"/>
  </sheets>
  <externalReferences>
    <externalReference r:id="rId2"/>
  </externalReferences>
  <definedNames>
    <definedName name="solver_adj" localSheetId="0" hidden="1">MHK!$D$3:$F$3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MHK!$B$29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28" i="1"/>
  <c r="D28" i="1" s="1"/>
  <c r="B27" i="1"/>
  <c r="A27" i="1"/>
  <c r="B26" i="1"/>
  <c r="A26" i="1"/>
  <c r="B25" i="1"/>
  <c r="A25" i="1"/>
  <c r="B24" i="1"/>
  <c r="A24" i="1"/>
  <c r="B23" i="1"/>
  <c r="A23" i="1"/>
  <c r="B22" i="1"/>
  <c r="B29" i="1" s="1"/>
  <c r="A22" i="1"/>
  <c r="B18" i="1"/>
  <c r="A18" i="1"/>
  <c r="B17" i="1"/>
  <c r="A17" i="1"/>
  <c r="A16" i="1"/>
  <c r="B16" i="1" s="1"/>
  <c r="A15" i="1"/>
  <c r="B15" i="1" s="1"/>
  <c r="M14" i="1"/>
  <c r="L14" i="1"/>
  <c r="A14" i="1"/>
  <c r="B14" i="1" s="1"/>
  <c r="M13" i="1"/>
  <c r="L13" i="1"/>
  <c r="A13" i="1"/>
  <c r="M12" i="1"/>
  <c r="M16" i="1" s="1"/>
  <c r="L12" i="1"/>
  <c r="L16" i="1" s="1"/>
  <c r="A12" i="1"/>
  <c r="B12" i="1" s="1"/>
  <c r="D17" i="1" l="1"/>
  <c r="C28" i="1"/>
  <c r="C27" i="1"/>
  <c r="C26" i="1"/>
  <c r="C25" i="1"/>
  <c r="C24" i="1"/>
  <c r="C23" i="1"/>
  <c r="C22" i="1"/>
  <c r="D27" i="1"/>
  <c r="D26" i="1"/>
  <c r="D25" i="1"/>
  <c r="D24" i="1"/>
  <c r="D23" i="1"/>
  <c r="D22" i="1"/>
  <c r="C18" i="1"/>
  <c r="B13" i="1"/>
  <c r="B19" i="1" s="1"/>
  <c r="D14" i="1"/>
  <c r="D16" i="1" l="1"/>
  <c r="D15" i="1"/>
  <c r="C13" i="1"/>
  <c r="C16" i="1"/>
  <c r="C15" i="1"/>
  <c r="C12" i="1"/>
  <c r="C19" i="1" s="1"/>
  <c r="D29" i="1"/>
  <c r="C17" i="1"/>
  <c r="C29" i="1"/>
  <c r="D13" i="1"/>
  <c r="D12" i="1"/>
  <c r="D19" i="1" s="1"/>
  <c r="C14" i="1"/>
  <c r="D18" i="1"/>
</calcChain>
</file>

<file path=xl/sharedStrings.xml><?xml version="1.0" encoding="utf-8"?>
<sst xmlns="http://schemas.openxmlformats.org/spreadsheetml/2006/main" count="17" uniqueCount="14">
  <si>
    <t>X</t>
  </si>
  <si>
    <t xml:space="preserve">Y </t>
  </si>
  <si>
    <t>c0</t>
  </si>
  <si>
    <t>c1</t>
  </si>
  <si>
    <t>c2</t>
  </si>
  <si>
    <t>Метод наименьших квардратов</t>
  </si>
  <si>
    <t>Total</t>
  </si>
  <si>
    <t>y = c0 + c1X</t>
  </si>
  <si>
    <t>E^2</t>
  </si>
  <si>
    <t>&lt;σ</t>
  </si>
  <si>
    <r>
      <t>&lt;2</t>
    </r>
    <r>
      <rPr>
        <b/>
        <sz val="8"/>
        <color theme="0"/>
        <rFont val="Calibri"/>
        <family val="2"/>
        <charset val="204"/>
      </rPr>
      <t>σ</t>
    </r>
  </si>
  <si>
    <t>y = c0 + c1X + c2X^2</t>
  </si>
  <si>
    <t xml:space="preserve"> E^2</t>
  </si>
  <si>
    <t>&lt;2σ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</si>
</sst>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20"/>
      <color theme="6" tint="-0.249977111117893"/>
      <name val="Calibri"/>
      <family val="2"/>
      <charset val="204"/>
    </font>
    <font>
      <b/>
      <sz val="10"/>
      <color theme="0"/>
      <name val="Calibri"/>
      <family val="2"/>
      <charset val="1"/>
    </font>
    <font>
      <b/>
      <sz val="8"/>
      <color theme="0"/>
      <name val="Calibri"/>
      <family val="2"/>
      <charset val="1"/>
    </font>
    <font>
      <b/>
      <sz val="8"/>
      <color theme="0"/>
      <name val="Calibri"/>
      <family val="2"/>
      <charset val="204"/>
    </font>
    <font>
      <b/>
      <sz val="10"/>
      <color theme="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2" borderId="0" xfId="0" applyFill="1"/>
    <xf numFmtId="0" fontId="2" fillId="0" borderId="0" xfId="0" applyFont="1"/>
    <xf numFmtId="0" fontId="0" fillId="3" borderId="0" xfId="0" applyFill="1"/>
    <xf numFmtId="11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0" fillId="5" borderId="4" xfId="0" applyNumberFormat="1" applyFill="1" applyBorder="1"/>
    <xf numFmtId="11" fontId="0" fillId="5" borderId="5" xfId="0" applyNumberFormat="1" applyFill="1" applyBorder="1"/>
    <xf numFmtId="0" fontId="0" fillId="5" borderId="6" xfId="0" applyFill="1" applyBorder="1"/>
    <xf numFmtId="0" fontId="0" fillId="6" borderId="0" xfId="0" applyFill="1"/>
    <xf numFmtId="11" fontId="3" fillId="4" borderId="7" xfId="0" applyNumberFormat="1" applyFont="1" applyFill="1" applyBorder="1"/>
    <xf numFmtId="9" fontId="0" fillId="0" borderId="8" xfId="1" applyFont="1" applyFill="1" applyBorder="1"/>
    <xf numFmtId="9" fontId="1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"/>
        <scheme val="none"/>
      </font>
      <numFmt numFmtId="0" formatCode="General"/>
      <fill>
        <patternFill patternType="solid">
          <fgColor theme="6" tint="0.59999389629810485"/>
          <bgColor theme="6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"/>
        <scheme val="none"/>
      </font>
      <numFmt numFmtId="15" formatCode="0.00E+00"/>
      <fill>
        <patternFill patternType="solid">
          <fgColor theme="6" tint="0.59999389629810485"/>
          <bgColor theme="6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1"/>
        <scheme val="none"/>
      </font>
      <numFmt numFmtId="15" formatCode="0.00E+00"/>
      <fill>
        <patternFill patternType="solid">
          <fgColor theme="6"/>
          <bgColor theme="6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border outline="0">
        <bottom style="thick">
          <color theme="0"/>
        </bottom>
      </border>
    </dxf>
    <dxf>
      <border outline="0">
        <left style="thin">
          <color theme="0"/>
        </left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1"/>
        <scheme val="none"/>
      </font>
      <numFmt numFmtId="13" formatCode="0%"/>
    </dxf>
    <dxf>
      <numFmt numFmtId="0" formatCode="General"/>
    </dxf>
    <dxf>
      <numFmt numFmtId="15" formatCode="0.00E+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1"/>
        <scheme val="none"/>
      </font>
      <numFmt numFmtId="15" formatCode="0.00E+00"/>
      <fill>
        <patternFill patternType="solid">
          <fgColor theme="6"/>
          <bgColor theme="6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border outline="0">
        <bottom style="thick">
          <color theme="0"/>
        </bottom>
      </border>
    </dxf>
    <dxf>
      <border outline="0">
        <left style="thin">
          <color theme="0"/>
        </left>
      </border>
    </dxf>
    <dxf>
      <numFmt numFmtId="2" formatCode="0.00"/>
    </dxf>
    <dxf>
      <numFmt numFmtId="2" formatCode="0.0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66741223995748E-2"/>
          <c:y val="3.2945431934903353E-2"/>
          <c:w val="0.9110157480314961"/>
          <c:h val="0.88808422865137304"/>
        </c:manualLayout>
      </c:layout>
      <c:lineChart>
        <c:grouping val="standard"/>
        <c:varyColors val="0"/>
        <c:ser>
          <c:idx val="2"/>
          <c:order val="2"/>
          <c:tx>
            <c:strRef>
              <c:f>MHK!$A$11</c:f>
              <c:strCache>
                <c:ptCount val="1"/>
                <c:pt idx="0">
                  <c:v>y = c0 + c1X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glow rad="165100">
                <a:srgbClr val="92D050">
                  <a:alpha val="40000"/>
                </a:srgbClr>
              </a:glow>
            </a:effectLst>
          </c:spPr>
          <c:marker>
            <c:symbol val="none"/>
          </c:marker>
          <c:cat>
            <c:numRef>
              <c:f>MHK!$A$2:$A$8</c:f>
              <c:numCache>
                <c:formatCode>General</c:formatCode>
                <c:ptCount val="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</c:numCache>
            </c:numRef>
          </c:cat>
          <c:val>
            <c:numRef>
              <c:f>MHK!$A$12:$A$18</c:f>
              <c:numCache>
                <c:formatCode>0.00</c:formatCode>
                <c:ptCount val="7"/>
                <c:pt idx="0">
                  <c:v>4.0953516145110385</c:v>
                </c:pt>
                <c:pt idx="1">
                  <c:v>4.163567208085257</c:v>
                </c:pt>
                <c:pt idx="2">
                  <c:v>4.2317828016594765</c:v>
                </c:pt>
                <c:pt idx="3">
                  <c:v>4.299998395233696</c:v>
                </c:pt>
                <c:pt idx="4">
                  <c:v>4.3682139888079154</c:v>
                </c:pt>
                <c:pt idx="5">
                  <c:v>4.4364295823821349</c:v>
                </c:pt>
                <c:pt idx="6">
                  <c:v>4.5046451759563535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2-47F1-B59D-2007026AF1BC}"/>
            </c:ext>
          </c:extLst>
        </c:ser>
        <c:ser>
          <c:idx val="4"/>
          <c:order val="4"/>
          <c:tx>
            <c:strRef>
              <c:f>MHK!$A$21</c:f>
              <c:strCache>
                <c:ptCount val="1"/>
                <c:pt idx="0">
                  <c:v>y = c0 + c1X + c2X^2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MHK!$A$22:$A$28</c:f>
              <c:numCache>
                <c:formatCode>0.00</c:formatCode>
                <c:ptCount val="7"/>
                <c:pt idx="0">
                  <c:v>4.1113681356058365</c:v>
                </c:pt>
                <c:pt idx="1">
                  <c:v>4.1635673812626939</c:v>
                </c:pt>
                <c:pt idx="2">
                  <c:v>4.2221726354386604</c:v>
                </c:pt>
                <c:pt idx="3">
                  <c:v>4.2871838981337369</c:v>
                </c:pt>
                <c:pt idx="4">
                  <c:v>4.3586011693479234</c:v>
                </c:pt>
                <c:pt idx="5">
                  <c:v>4.4364244490812199</c:v>
                </c:pt>
                <c:pt idx="6">
                  <c:v>4.5206537373336264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2-47F1-B59D-2007026AF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893199"/>
        <c:axId val="112769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MHK!$A$1</c15:sqref>
                        </c15:formulaRef>
                      </c:ext>
                    </c:extLst>
                    <c:strCache>
                      <c:ptCount val="1"/>
                      <c:pt idx="0">
                        <c:v>X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MHK!$A$2:$A$8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1.5</c:v>
                      </c:pt>
                      <c:pt idx="2">
                        <c:v>2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3.5</c:v>
                      </c:pt>
                      <c:pt idx="6">
                        <c:v>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MHK!$A$2:$A$8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1.5</c:v>
                      </c:pt>
                      <c:pt idx="2">
                        <c:v>2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3.5</c:v>
                      </c:pt>
                      <c:pt idx="6">
                        <c:v>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922-47F1-B59D-2007026AF1B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MHK!$B$11</c15:sqref>
                        </c15:formulaRef>
                      </c:ext>
                    </c:extLst>
                    <c:strCache>
                      <c:ptCount val="1"/>
                      <c:pt idx="0">
                        <c:v>E^2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MHK!$A$2:$A$8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1.5</c:v>
                      </c:pt>
                      <c:pt idx="2">
                        <c:v>2</c:v>
                      </c:pt>
                      <c:pt idx="3">
                        <c:v>2.5</c:v>
                      </c:pt>
                      <c:pt idx="4">
                        <c:v>3</c:v>
                      </c:pt>
                      <c:pt idx="5">
                        <c:v>3.5</c:v>
                      </c:pt>
                      <c:pt idx="6">
                        <c:v>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MHK!$B$12:$B$18</c15:sqref>
                        </c15:formulaRef>
                      </c:ext>
                    </c:extLst>
                    <c:numCache>
                      <c:formatCode>0.00E+00</c:formatCode>
                      <c:ptCount val="7"/>
                      <c:pt idx="0">
                        <c:v>2.1457519743322829E-4</c:v>
                      </c:pt>
                      <c:pt idx="1">
                        <c:v>1.2724973523522207E-5</c:v>
                      </c:pt>
                      <c:pt idx="2">
                        <c:v>3.1783817570306839E-6</c:v>
                      </c:pt>
                      <c:pt idx="3">
                        <c:v>9.9967907249193781E-5</c:v>
                      </c:pt>
                      <c:pt idx="4">
                        <c:v>6.7469612136555001E-5</c:v>
                      </c:pt>
                      <c:pt idx="5">
                        <c:v>2.699311772513604E-4</c:v>
                      </c:pt>
                      <c:pt idx="6">
                        <c:v>6.4286710228428736E-4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9922-47F1-B59D-2007026AF1BC}"/>
                  </c:ext>
                </c:extLst>
              </c15:ser>
            </c15:filteredLineSeries>
          </c:ext>
        </c:extLst>
      </c:lineChart>
      <c:scatterChart>
        <c:scatterStyle val="lineMarker"/>
        <c:varyColors val="0"/>
        <c:ser>
          <c:idx val="1"/>
          <c:order val="1"/>
          <c:tx>
            <c:strRef>
              <c:f>MHK!$B$1</c:f>
              <c:strCache>
                <c:ptCount val="1"/>
                <c:pt idx="0">
                  <c:v>Y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MHK!$B$2:$B$8</c:f>
              <c:numCache>
                <c:formatCode>0.00</c:formatCode>
                <c:ptCount val="7"/>
                <c:pt idx="0">
                  <c:v>4.1100000000000003</c:v>
                </c:pt>
                <c:pt idx="1">
                  <c:v>4.16</c:v>
                </c:pt>
                <c:pt idx="2">
                  <c:v>4.2300000000000004</c:v>
                </c:pt>
                <c:pt idx="3">
                  <c:v>4.29</c:v>
                </c:pt>
                <c:pt idx="4">
                  <c:v>4.3600000000000003</c:v>
                </c:pt>
                <c:pt idx="5">
                  <c:v>4.42</c:v>
                </c:pt>
                <c:pt idx="6">
                  <c:v>4.53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22-47F1-B59D-2007026AF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893199"/>
        <c:axId val="1127692463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MHK!$B$21</c15:sqref>
                        </c15:formulaRef>
                      </c:ext>
                    </c:extLst>
                    <c:strCache>
                      <c:ptCount val="1"/>
                      <c:pt idx="0">
                        <c:v> E^2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MHK!$B$22:$B$28</c15:sqref>
                        </c15:formulaRef>
                      </c:ext>
                    </c:extLst>
                    <c:numCache>
                      <c:formatCode>0.00E+00</c:formatCode>
                      <c:ptCount val="7"/>
                      <c:pt idx="0">
                        <c:v>1.8717950359566535E-6</c:v>
                      </c:pt>
                      <c:pt idx="1">
                        <c:v>1.2726209073418356E-5</c:v>
                      </c:pt>
                      <c:pt idx="2">
                        <c:v>6.1267635976121858E-5</c:v>
                      </c:pt>
                      <c:pt idx="3">
                        <c:v>7.9304297211706958E-6</c:v>
                      </c:pt>
                      <c:pt idx="4">
                        <c:v>1.9567271931899134E-6</c:v>
                      </c:pt>
                      <c:pt idx="5">
                        <c:v>2.6976252762158796E-4</c:v>
                      </c:pt>
                      <c:pt idx="6">
                        <c:v>8.7352625828853421E-5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9922-47F1-B59D-2007026AF1BC}"/>
                  </c:ext>
                </c:extLst>
              </c15:ser>
            </c15:filteredScatterSeries>
          </c:ext>
        </c:extLst>
      </c:scatterChart>
      <c:catAx>
        <c:axId val="992893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692463"/>
        <c:crosses val="autoZero"/>
        <c:auto val="1"/>
        <c:lblAlgn val="ctr"/>
        <c:lblOffset val="100"/>
        <c:noMultiLvlLbl val="0"/>
      </c:catAx>
      <c:valAx>
        <c:axId val="1127692463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28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452437</xdr:colOff>
      <xdr:row>4</xdr:row>
      <xdr:rowOff>38100</xdr:rowOff>
    </xdr:from>
    <xdr:to>
      <xdr:col>14</xdr:col>
      <xdr:colOff>66674</xdr:colOff>
      <xdr:row>43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D1D9A4-EFAE-41A6-A3D1-B1A42FAC3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v\RubyPascalHaskellEtc\VBScript\&#1050;&#1085;&#1080;&#1075;&#1072;1.xlsx" TargetMode="External"/><Relationship Id="rId1" Type="http://schemas.openxmlformats.org/officeDocument/2006/relationships/externalLinkPath" Target="&#1050;&#1085;&#1080;&#1075;&#1072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Measures"/>
      <sheetName val="MHK"/>
    </sheetNames>
    <sheetDataSet>
      <sheetData sheetId="0"/>
      <sheetData sheetId="1">
        <row r="1">
          <cell r="A1" t="str">
            <v>X</v>
          </cell>
          <cell r="B1" t="str">
            <v xml:space="preserve">Y </v>
          </cell>
        </row>
        <row r="2">
          <cell r="A2">
            <v>1</v>
          </cell>
          <cell r="B2">
            <v>4.1100000000000003</v>
          </cell>
        </row>
        <row r="3">
          <cell r="A3">
            <v>1.5</v>
          </cell>
          <cell r="B3">
            <v>4.16</v>
          </cell>
        </row>
        <row r="4">
          <cell r="A4">
            <v>2</v>
          </cell>
          <cell r="B4">
            <v>4.2300000000000004</v>
          </cell>
        </row>
        <row r="5">
          <cell r="A5">
            <v>2.5</v>
          </cell>
          <cell r="B5">
            <v>4.29</v>
          </cell>
        </row>
        <row r="6">
          <cell r="A6">
            <v>3</v>
          </cell>
          <cell r="B6">
            <v>4.3600000000000003</v>
          </cell>
        </row>
        <row r="7">
          <cell r="A7">
            <v>3.5</v>
          </cell>
          <cell r="B7">
            <v>4.42</v>
          </cell>
        </row>
        <row r="8">
          <cell r="A8">
            <v>4</v>
          </cell>
          <cell r="B8">
            <v>4.53</v>
          </cell>
        </row>
        <row r="11">
          <cell r="A11" t="str">
            <v>y = c0 + c1X</v>
          </cell>
          <cell r="B11" t="str">
            <v>E^2</v>
          </cell>
        </row>
        <row r="12">
          <cell r="A12">
            <v>4.0953516145110385</v>
          </cell>
          <cell r="B12">
            <v>2.1457519743322829E-4</v>
          </cell>
        </row>
        <row r="13">
          <cell r="A13">
            <v>4.163567208085257</v>
          </cell>
          <cell r="B13">
            <v>1.2724973523522207E-5</v>
          </cell>
        </row>
        <row r="14">
          <cell r="A14">
            <v>4.2317828016594765</v>
          </cell>
          <cell r="B14">
            <v>3.1783817570306839E-6</v>
          </cell>
        </row>
        <row r="15">
          <cell r="A15">
            <v>4.299998395233696</v>
          </cell>
          <cell r="B15">
            <v>9.9967907249193781E-5</v>
          </cell>
        </row>
        <row r="16">
          <cell r="A16">
            <v>4.3682139888079154</v>
          </cell>
          <cell r="B16">
            <v>6.7469612136555001E-5</v>
          </cell>
        </row>
        <row r="17">
          <cell r="A17">
            <v>4.4364295823821349</v>
          </cell>
          <cell r="B17">
            <v>2.699311772513604E-4</v>
          </cell>
        </row>
        <row r="18">
          <cell r="A18">
            <v>4.5046451759563535</v>
          </cell>
          <cell r="B18">
            <v>6.4286710228428736E-4</v>
          </cell>
        </row>
        <row r="21">
          <cell r="A21" t="str">
            <v>y = c0 + c1X + c2X^2</v>
          </cell>
          <cell r="B21" t="str">
            <v xml:space="preserve"> E^2</v>
          </cell>
        </row>
        <row r="22">
          <cell r="A22">
            <v>4.1113681356058365</v>
          </cell>
          <cell r="B22">
            <v>1.8717950359566535E-6</v>
          </cell>
        </row>
        <row r="23">
          <cell r="A23">
            <v>4.1635673812626939</v>
          </cell>
          <cell r="B23">
            <v>1.2726209073418356E-5</v>
          </cell>
        </row>
        <row r="24">
          <cell r="A24">
            <v>4.2221726354386604</v>
          </cell>
          <cell r="B24">
            <v>6.1267635976121858E-5</v>
          </cell>
        </row>
        <row r="25">
          <cell r="A25">
            <v>4.2871838981337369</v>
          </cell>
          <cell r="B25">
            <v>7.9304297211706958E-6</v>
          </cell>
        </row>
        <row r="26">
          <cell r="A26">
            <v>4.3586011693479234</v>
          </cell>
          <cell r="B26">
            <v>1.9567271931899134E-6</v>
          </cell>
        </row>
        <row r="27">
          <cell r="A27">
            <v>4.4364244490812199</v>
          </cell>
          <cell r="B27">
            <v>2.6976252762158796E-4</v>
          </cell>
        </row>
        <row r="28">
          <cell r="A28">
            <v>4.5206537373336264</v>
          </cell>
          <cell r="B28">
            <v>8.7352625828853421E-5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27710B-C9F2-4C2E-94E3-F2AACD2A6802}" name="Data" displayName="Data" ref="A1:B9" totalsRowCount="1" headerRowDxfId="15">
  <tableColumns count="2">
    <tableColumn id="1" xr3:uid="{35AF4B77-A22A-4981-A872-4C527324ECE3}" name="X" totalsRowLabel="Total"/>
    <tableColumn id="2" xr3:uid="{BB0ED603-335E-437A-B6B2-D76587F5731C}" name="Y " dataDxfId="13" totalsRowDxfId="14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9CD4B7-142C-4DBA-A83C-87191DA96890}" name="coef" displayName="coef" ref="D1:F3" totalsRowShown="0">
  <autoFilter ref="D1:F3" xr:uid="{3501F38D-33C5-46B5-9EDB-2A4208C2383B}"/>
  <tableColumns count="3">
    <tableColumn id="1" xr3:uid="{0958D42E-8881-458B-9930-559681F522AA}" name="c0"/>
    <tableColumn id="2" xr3:uid="{3A670E07-72D4-4BC7-9314-6CB969031A7A}" name="c1"/>
    <tableColumn id="3" xr3:uid="{51828797-F9BF-47DB-8AC4-96FCA0DB2BC5}" name="c2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557EC8-6FCE-427E-88FC-288275D1717E}" name="Func2" displayName="Func2" ref="A21:D29" totalsRowCount="1" headerRowBorderDxfId="11" tableBorderDxfId="12">
  <autoFilter ref="A21:D28" xr:uid="{E32A88FE-142A-4137-97C6-A96D69EE1CF3}"/>
  <tableColumns count="4">
    <tableColumn id="1" xr3:uid="{FFEBB794-91E4-413D-9132-1FF3A4548C05}" name="y = c0 + c1X + c2X^2" totalsRowLabel="Total">
      <calculatedColumnFormula>$D$3+$E$3*A2+$F$3*A2^2</calculatedColumnFormula>
    </tableColumn>
    <tableColumn id="2" xr3:uid="{22CA81DD-3ECC-42DC-8721-90500ABCB566}" name=" E^2" totalsRowFunction="custom" dataDxfId="9" totalsRowDxfId="10">
      <calculatedColumnFormula>(B2-Func2[[#This Row],[y = c0 + c1X + c2X^2]])^2</calculatedColumnFormula>
      <totalsRowFormula>AVERAGE(B22:B28)^0.5</totalsRowFormula>
    </tableColumn>
    <tableColumn id="4" xr3:uid="{9541EF74-9D6D-4C2D-A899-3374403776F2}" name="&lt;σ" totalsRowFunction="average" dataDxfId="8" totalsRowCellStyle="Percent">
      <calculatedColumnFormula>IF(ABS(B2 - Func2[[#This Row],[y = c0 + c1X + c2X^2]]) &lt; Func2[[#Totals],[ E^2]], 1, 0)</calculatedColumnFormula>
    </tableColumn>
    <tableColumn id="3" xr3:uid="{1FCD6C7E-CEEF-4845-9D51-9BEEE74A99EE}" name="&lt;2σ" totalsRowFunction="average" totalsRowDxfId="7">
      <calculatedColumnFormula>IF(ABS(B2-Func2[[#This Row],[y = c0 + c1X + c2X^2]])&lt;2*Func2[[#Totals],[ E^2]],1,0)</calculatedColumnFormula>
    </tableColumn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595CB5-EDC0-470B-9FD1-C843E7607B9D}" name="Func1" displayName="Func1" ref="A11:D19" totalsRowCount="1" headerRowBorderDxfId="5" tableBorderDxfId="6">
  <autoFilter ref="A11:D18" xr:uid="{2907C05E-E480-4952-8668-F2C4AB61E7E6}"/>
  <tableColumns count="4">
    <tableColumn id="1" xr3:uid="{3B867B98-0B77-4A44-A17E-A9CE1CD9DBF3}" name="y = c0 + c1X" totalsRowLabel="Total">
      <calculatedColumnFormula>$D$2+$E$2*A2</calculatedColumnFormula>
    </tableColumn>
    <tableColumn id="2" xr3:uid="{DEEC9D7F-20A9-4805-8D44-E617B0173AE2}" name="E^2" totalsRowFunction="custom" dataDxfId="3" totalsRowDxfId="4">
      <calculatedColumnFormula>(B2-Func1[[#This Row],[y = c0 + c1X]])^2</calculatedColumnFormula>
      <totalsRowFormula>AVERAGE(B13:B18)^0.5</totalsRowFormula>
    </tableColumn>
    <tableColumn id="4" xr3:uid="{136D197D-46FF-46CF-9426-FC5A103B50AE}" name="&lt;σ" totalsRowFunction="average" dataDxfId="1" totalsRowDxfId="2" totalsRowCellStyle="Percent">
      <calculatedColumnFormula>IF(ABS(B2-Func1[[#This Row],[y = c0 + c1X]])&lt;2*Func1[[#Totals],[E^2]],1,0)</calculatedColumnFormula>
    </tableColumn>
    <tableColumn id="3" xr3:uid="{7FDE95DA-0AFA-4D51-BD6C-E549DE5E88C8}" name="&lt;2σ" totalsRowFunction="average" totalsRowDxfId="0">
      <calculatedColumnFormula>IF(ABS(B2-Func1[[#This Row],[y = c0 + c1X]])&lt;2*Func1[[#Totals],[E^2]],1,0)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519A5-229F-45B9-9652-0F8E5B2D06D3}">
  <dimension ref="A1:M29"/>
  <sheetViews>
    <sheetView tabSelected="1" zoomScale="80" zoomScaleNormal="80" workbookViewId="0">
      <selection activeCell="E49" sqref="E49"/>
    </sheetView>
  </sheetViews>
  <sheetFormatPr defaultRowHeight="13.8" x14ac:dyDescent="0.3"/>
  <cols>
    <col min="1" max="1" width="17.5546875" customWidth="1"/>
    <col min="2" max="2" width="7.5546875" customWidth="1"/>
    <col min="3" max="3" width="7.6640625" customWidth="1"/>
    <col min="4" max="4" width="8.5546875" customWidth="1"/>
    <col min="5" max="5" width="7.5546875" customWidth="1"/>
    <col min="6" max="6" width="12" customWidth="1"/>
  </cols>
  <sheetData>
    <row r="1" spans="1:13" x14ac:dyDescent="0.3">
      <c r="A1" s="1" t="s">
        <v>0</v>
      </c>
      <c r="B1" s="1" t="s">
        <v>1</v>
      </c>
      <c r="C1" s="1"/>
      <c r="D1" t="s">
        <v>2</v>
      </c>
      <c r="E1" t="s">
        <v>3</v>
      </c>
      <c r="F1" t="s">
        <v>4</v>
      </c>
      <c r="G1" s="1"/>
      <c r="H1" s="1"/>
    </row>
    <row r="2" spans="1:13" ht="25.05" customHeight="1" x14ac:dyDescent="0.5">
      <c r="A2">
        <v>1</v>
      </c>
      <c r="B2" s="2">
        <v>4.1100000000000003</v>
      </c>
      <c r="C2" s="2"/>
      <c r="D2" s="3">
        <v>3.9589204273625995</v>
      </c>
      <c r="E2" s="3">
        <v>0.13643118714843858</v>
      </c>
      <c r="F2" s="3">
        <v>0</v>
      </c>
      <c r="H2" s="4" t="s">
        <v>5</v>
      </c>
    </row>
    <row r="3" spans="1:13" ht="25.05" customHeight="1" x14ac:dyDescent="0.3">
      <c r="A3">
        <v>1.5</v>
      </c>
      <c r="B3" s="2">
        <v>4.16</v>
      </c>
      <c r="C3" s="2"/>
      <c r="D3" s="5">
        <v>4.0261876698494516</v>
      </c>
      <c r="E3" s="5">
        <v>7.236844871816496E-2</v>
      </c>
      <c r="F3" s="5">
        <v>1.2812017038219669E-2</v>
      </c>
      <c r="H3" s="6"/>
    </row>
    <row r="4" spans="1:13" ht="25.05" customHeight="1" x14ac:dyDescent="0.3">
      <c r="A4">
        <v>2</v>
      </c>
      <c r="B4" s="2">
        <v>4.2300000000000004</v>
      </c>
      <c r="C4" s="2"/>
      <c r="F4" s="2"/>
      <c r="H4" s="6"/>
    </row>
    <row r="5" spans="1:13" ht="25.05" customHeight="1" x14ac:dyDescent="0.3">
      <c r="A5">
        <v>2.5</v>
      </c>
      <c r="B5" s="2">
        <v>4.29</v>
      </c>
      <c r="C5" s="2"/>
      <c r="F5" s="2"/>
      <c r="H5" s="6"/>
    </row>
    <row r="6" spans="1:13" ht="25.05" customHeight="1" x14ac:dyDescent="0.3">
      <c r="A6">
        <v>3</v>
      </c>
      <c r="B6" s="2">
        <v>4.3600000000000003</v>
      </c>
      <c r="C6" s="2"/>
      <c r="F6" s="2"/>
      <c r="H6" s="6"/>
    </row>
    <row r="7" spans="1:13" ht="25.05" customHeight="1" x14ac:dyDescent="0.3">
      <c r="A7">
        <v>3.5</v>
      </c>
      <c r="B7" s="2">
        <v>4.42</v>
      </c>
      <c r="C7" s="2"/>
      <c r="F7" s="2"/>
      <c r="H7" s="6"/>
    </row>
    <row r="8" spans="1:13" ht="25.05" customHeight="1" x14ac:dyDescent="0.3">
      <c r="A8">
        <v>4</v>
      </c>
      <c r="B8" s="2">
        <v>4.53</v>
      </c>
      <c r="C8" s="2"/>
      <c r="F8" s="2"/>
      <c r="H8" s="6"/>
    </row>
    <row r="9" spans="1:13" ht="25.05" customHeight="1" x14ac:dyDescent="0.3">
      <c r="A9" t="s">
        <v>6</v>
      </c>
      <c r="B9" s="2"/>
    </row>
    <row r="11" spans="1:13" ht="14.4" thickBot="1" x14ac:dyDescent="0.35">
      <c r="A11" s="7" t="s">
        <v>7</v>
      </c>
      <c r="B11" s="8" t="s">
        <v>8</v>
      </c>
      <c r="C11" s="9" t="s">
        <v>9</v>
      </c>
      <c r="D11" s="9" t="s">
        <v>10</v>
      </c>
    </row>
    <row r="12" spans="1:13" ht="14.4" thickTop="1" x14ac:dyDescent="0.3">
      <c r="A12" s="10">
        <f>$D$2+$E$2*A2</f>
        <v>4.0953516145110385</v>
      </c>
      <c r="B12" s="11">
        <f>(B2-Func1[[#This Row],[y = c0 + c1X]])^2</f>
        <v>2.1457519743322829E-4</v>
      </c>
      <c r="C12" s="12">
        <f>IF(ABS(B2-Func1[[#This Row],[y = c0 + c1X]])&lt;2*Func1[[#Totals],[E^2]],1,0)</f>
        <v>1</v>
      </c>
      <c r="D12" s="12">
        <f>IF(ABS(B2-Func1[[#This Row],[y = c0 + c1X]])&lt;2*Func1[[#Totals],[E^2]],1,0)</f>
        <v>1</v>
      </c>
      <c r="L12" s="12" t="e">
        <f>$K$4+$L$4^EXP(0.1*Data[[#This Row],[X]])-Data[[#This Row],[Y ]]</f>
        <v>#VALUE!</v>
      </c>
      <c r="M12" s="12" t="e">
        <f>$J$5+$K$5*Data[[#This Row],[X]]+$L$5*Data[[#This Row],[X]]^2</f>
        <v>#VALUE!</v>
      </c>
    </row>
    <row r="13" spans="1:13" x14ac:dyDescent="0.3">
      <c r="A13" s="10">
        <f t="shared" ref="A13:A18" si="0">$D$2+$E$2*A3</f>
        <v>4.163567208085257</v>
      </c>
      <c r="B13" s="11">
        <f>(B3-Func1[[#This Row],[y = c0 + c1X]])^2</f>
        <v>1.2724973523522207E-5</v>
      </c>
      <c r="C13" s="12">
        <f>IF(ABS(B3-Func1[[#This Row],[y = c0 + c1X]])&lt;2*Func1[[#Totals],[E^2]],1,0)</f>
        <v>1</v>
      </c>
      <c r="D13" s="12">
        <f>IF(ABS(B3-Func1[[#This Row],[y = c0 + c1X]])&lt;2*Func1[[#Totals],[E^2]],1,0)</f>
        <v>1</v>
      </c>
      <c r="L13" s="12">
        <f>$K$4+$L$4^EXP(0.1*A3)-B3</f>
        <v>-4.16</v>
      </c>
      <c r="M13" s="12">
        <f>$J$5+$K$5*A3+$L$5*A3^2-B3</f>
        <v>-4.16</v>
      </c>
    </row>
    <row r="14" spans="1:13" x14ac:dyDescent="0.3">
      <c r="A14" s="10">
        <f t="shared" si="0"/>
        <v>4.2317828016594765</v>
      </c>
      <c r="B14" s="11">
        <f>(B4-Func1[[#This Row],[y = c0 + c1X]])^2</f>
        <v>3.1783817570306839E-6</v>
      </c>
      <c r="C14" s="12">
        <f>IF(ABS(B4-Func1[[#This Row],[y = c0 + c1X]])&lt;2*Func1[[#Totals],[E^2]],1,0)</f>
        <v>1</v>
      </c>
      <c r="D14" s="12">
        <f>IF(ABS(B4-Func1[[#This Row],[y = c0 + c1X]])&lt;2*Func1[[#Totals],[E^2]],1,0)</f>
        <v>1</v>
      </c>
      <c r="L14" s="12">
        <f>$K$4+$L$4^EXP(0.1*A4)-B4</f>
        <v>-4.2300000000000004</v>
      </c>
      <c r="M14" s="12">
        <f>$J$5+$K$5*A4+$L$5*A4^2-B4</f>
        <v>-4.2300000000000004</v>
      </c>
    </row>
    <row r="15" spans="1:13" x14ac:dyDescent="0.3">
      <c r="A15" s="10">
        <f t="shared" si="0"/>
        <v>4.299998395233696</v>
      </c>
      <c r="B15" s="11">
        <f>(B5-Func1[[#This Row],[y = c0 + c1X]])^2</f>
        <v>9.9967907249193781E-5</v>
      </c>
      <c r="C15" s="12">
        <f>IF(ABS(B5-Func1[[#This Row],[y = c0 + c1X]])&lt;2*Func1[[#Totals],[E^2]],1,0)</f>
        <v>1</v>
      </c>
      <c r="D15" s="12">
        <f>IF(ABS(B5-Func1[[#This Row],[y = c0 + c1X]])&lt;2*Func1[[#Totals],[E^2]],1,0)</f>
        <v>1</v>
      </c>
    </row>
    <row r="16" spans="1:13" x14ac:dyDescent="0.3">
      <c r="A16" s="10">
        <f t="shared" si="0"/>
        <v>4.3682139888079154</v>
      </c>
      <c r="B16" s="11">
        <f>(B6-Func1[[#This Row],[y = c0 + c1X]])^2</f>
        <v>6.7469612136555001E-5</v>
      </c>
      <c r="C16" s="12">
        <f>IF(ABS(B6-Func1[[#This Row],[y = c0 + c1X]])&lt;2*Func1[[#Totals],[E^2]],1,0)</f>
        <v>1</v>
      </c>
      <c r="D16" s="12">
        <f>IF(ABS(B6-Func1[[#This Row],[y = c0 + c1X]])&lt;2*Func1[[#Totals],[E^2]],1,0)</f>
        <v>1</v>
      </c>
      <c r="L16" s="13" t="e">
        <f>SUM(L12:L14)</f>
        <v>#VALUE!</v>
      </c>
      <c r="M16" s="13" t="e">
        <f>SUM(M12:M14)</f>
        <v>#VALUE!</v>
      </c>
    </row>
    <row r="17" spans="1:4" x14ac:dyDescent="0.3">
      <c r="A17" s="10">
        <f t="shared" si="0"/>
        <v>4.4364295823821349</v>
      </c>
      <c r="B17" s="11">
        <f>(B7-Func1[[#This Row],[y = c0 + c1X]])^2</f>
        <v>2.699311772513604E-4</v>
      </c>
      <c r="C17" s="12">
        <f>IF(ABS(B7-Func1[[#This Row],[y = c0 + c1X]])&lt;2*Func1[[#Totals],[E^2]],1,0)</f>
        <v>1</v>
      </c>
      <c r="D17" s="12">
        <f>IF(ABS(B7-Func1[[#This Row],[y = c0 + c1X]])&lt;2*Func1[[#Totals],[E^2]],1,0)</f>
        <v>1</v>
      </c>
    </row>
    <row r="18" spans="1:4" ht="14.4" thickBot="1" x14ac:dyDescent="0.35">
      <c r="A18" s="10">
        <f t="shared" si="0"/>
        <v>4.5046451759563535</v>
      </c>
      <c r="B18" s="11">
        <f>(B8-Func1[[#This Row],[y = c0 + c1X]])^2</f>
        <v>6.4286710228428736E-4</v>
      </c>
      <c r="C18" s="12">
        <f>IF(ABS(B8-Func1[[#This Row],[y = c0 + c1X]])&lt;2*Func1[[#Totals],[E^2]],1,0)</f>
        <v>1</v>
      </c>
      <c r="D18" s="12">
        <f>IF(ABS(B8-Func1[[#This Row],[y = c0 + c1X]])&lt;2*Func1[[#Totals],[E^2]],1,0)</f>
        <v>1</v>
      </c>
    </row>
    <row r="19" spans="1:4" ht="14.4" thickTop="1" x14ac:dyDescent="0.3">
      <c r="A19" t="s">
        <v>6</v>
      </c>
      <c r="B19" s="14">
        <f>AVERAGE(B13:B18)^0.5</f>
        <v>1.3516281257567047E-2</v>
      </c>
      <c r="C19" s="15">
        <f>SUBTOTAL(101,Func1[&lt;σ])</f>
        <v>1</v>
      </c>
      <c r="D19" s="16">
        <f>SUBTOTAL(101,Func1[&lt;2σ])</f>
        <v>1</v>
      </c>
    </row>
    <row r="21" spans="1:4" ht="14.4" thickBot="1" x14ac:dyDescent="0.35">
      <c r="A21" s="17" t="s">
        <v>11</v>
      </c>
      <c r="B21" s="18" t="s">
        <v>12</v>
      </c>
      <c r="C21" s="19" t="s">
        <v>9</v>
      </c>
      <c r="D21" s="9" t="s">
        <v>13</v>
      </c>
    </row>
    <row r="22" spans="1:4" ht="14.4" thickTop="1" x14ac:dyDescent="0.3">
      <c r="A22" s="2">
        <f>$D$3+$E$3*A2+$F$3*A2^2</f>
        <v>4.1113681356058365</v>
      </c>
      <c r="B22" s="6">
        <f>(B2-Func2[[#This Row],[y = c0 + c1X + c2X^2]])^2</f>
        <v>1.8717950359566535E-6</v>
      </c>
      <c r="C22" s="12">
        <f>IF(ABS(B2 - Func2[[#This Row],[y = c0 + c1X + c2X^2]]) &lt; Func2[[#Totals],[ E^2]], 1, 0)</f>
        <v>1</v>
      </c>
      <c r="D22" s="12">
        <f>IF(ABS(B2-Func2[[#This Row],[y = c0 + c1X + c2X^2]])&lt;2*Func2[[#Totals],[ E^2]],1,0)</f>
        <v>1</v>
      </c>
    </row>
    <row r="23" spans="1:4" x14ac:dyDescent="0.3">
      <c r="A23" s="2">
        <f>$D$3+$E$3*A3+$F$3*A3^2</f>
        <v>4.1635673812626939</v>
      </c>
      <c r="B23" s="6">
        <f>(B3-Func2[[#This Row],[y = c0 + c1X + c2X^2]])^2</f>
        <v>1.2726209073418356E-5</v>
      </c>
      <c r="C23" s="12">
        <f>IF(ABS(B3 - Func2[[#This Row],[y = c0 + c1X + c2X^2]]) &lt; Func2[[#Totals],[ E^2]], 1, 0)</f>
        <v>1</v>
      </c>
      <c r="D23" s="12">
        <f>IF(ABS(B3-Func2[[#This Row],[y = c0 + c1X + c2X^2]])&lt;2*Func2[[#Totals],[ E^2]],1,0)</f>
        <v>1</v>
      </c>
    </row>
    <row r="24" spans="1:4" x14ac:dyDescent="0.3">
      <c r="A24" s="2">
        <f>$D$3+$E$3*A4+$F$3*A4^2</f>
        <v>4.2221726354386604</v>
      </c>
      <c r="B24" s="6">
        <f>(B4-Func2[[#This Row],[y = c0 + c1X + c2X^2]])^2</f>
        <v>6.1267635976121858E-5</v>
      </c>
      <c r="C24" s="12">
        <f>IF(ABS(B4 - Func2[[#This Row],[y = c0 + c1X + c2X^2]]) &lt; Func2[[#Totals],[ E^2]], 1, 0)</f>
        <v>1</v>
      </c>
      <c r="D24" s="12">
        <f>IF(ABS(B4-Func2[[#This Row],[y = c0 + c1X + c2X^2]])&lt;2*Func2[[#Totals],[ E^2]],1,0)</f>
        <v>1</v>
      </c>
    </row>
    <row r="25" spans="1:4" x14ac:dyDescent="0.3">
      <c r="A25" s="2">
        <f>$D$3+$E$3*A5+$F$3*A5^2</f>
        <v>4.2871838981337369</v>
      </c>
      <c r="B25" s="6">
        <f>(B5-Func2[[#This Row],[y = c0 + c1X + c2X^2]])^2</f>
        <v>7.9304297211706958E-6</v>
      </c>
      <c r="C25" s="12">
        <f>IF(ABS(B5 - Func2[[#This Row],[y = c0 + c1X + c2X^2]]) &lt; Func2[[#Totals],[ E^2]], 1, 0)</f>
        <v>1</v>
      </c>
      <c r="D25" s="12">
        <f>IF(ABS(B5-Func2[[#This Row],[y = c0 + c1X + c2X^2]])&lt;2*Func2[[#Totals],[ E^2]],1,0)</f>
        <v>1</v>
      </c>
    </row>
    <row r="26" spans="1:4" x14ac:dyDescent="0.3">
      <c r="A26" s="2">
        <f>$D$3+$E$3*A6+$F$3*A6^2</f>
        <v>4.3586011693479234</v>
      </c>
      <c r="B26" s="6">
        <f>(B6-Func2[[#This Row],[y = c0 + c1X + c2X^2]])^2</f>
        <v>1.9567271931899134E-6</v>
      </c>
      <c r="C26" s="12">
        <f>IF(ABS(B6 - Func2[[#This Row],[y = c0 + c1X + c2X^2]]) &lt; Func2[[#Totals],[ E^2]], 1, 0)</f>
        <v>1</v>
      </c>
      <c r="D26" s="12">
        <f>IF(ABS(B6-Func2[[#This Row],[y = c0 + c1X + c2X^2]])&lt;2*Func2[[#Totals],[ E^2]],1,0)</f>
        <v>1</v>
      </c>
    </row>
    <row r="27" spans="1:4" x14ac:dyDescent="0.3">
      <c r="A27" s="2">
        <f>$D$3+$E$3*A7+$F$3*A7^2</f>
        <v>4.4364244490812199</v>
      </c>
      <c r="B27" s="6">
        <f>(B7-Func2[[#This Row],[y = c0 + c1X + c2X^2]])^2</f>
        <v>2.6976252762158796E-4</v>
      </c>
      <c r="C27" s="12">
        <f>IF(ABS(B7 - Func2[[#This Row],[y = c0 + c1X + c2X^2]]) &lt; Func2[[#Totals],[ E^2]], 1, 0)</f>
        <v>0</v>
      </c>
      <c r="D27" s="12">
        <f>IF(ABS(B7-Func2[[#This Row],[y = c0 + c1X + c2X^2]])&lt;2*Func2[[#Totals],[ E^2]],1,0)</f>
        <v>0</v>
      </c>
    </row>
    <row r="28" spans="1:4" ht="14.4" thickBot="1" x14ac:dyDescent="0.35">
      <c r="A28" s="2">
        <f>$D$3+$E$3*A8+$F$3*A8^2</f>
        <v>4.5206537373336264</v>
      </c>
      <c r="B28" s="6">
        <f>(B8-Func2[[#This Row],[y = c0 + c1X + c2X^2]])^2</f>
        <v>8.7352625828853421E-5</v>
      </c>
      <c r="C28" s="12">
        <f>IF(ABS(B8 - Func2[[#This Row],[y = c0 + c1X + c2X^2]]) &lt; Func2[[#Totals],[ E^2]], 1, 0)</f>
        <v>0</v>
      </c>
      <c r="D28" s="12">
        <f>IF(ABS(B8-Func2[[#This Row],[y = c0 + c1X + c2X^2]])&lt;2*Func2[[#Totals],[ E^2]],1,0)</f>
        <v>1</v>
      </c>
    </row>
    <row r="29" spans="1:4" ht="14.4" thickTop="1" x14ac:dyDescent="0.3">
      <c r="A29" t="s">
        <v>6</v>
      </c>
      <c r="B29" s="14">
        <f>AVERAGE(B22:B28)^0.5</f>
        <v>7.95404614421669E-3</v>
      </c>
      <c r="C29" s="20">
        <f>SUBTOTAL(101,Func2[&lt;σ])</f>
        <v>0.7142857142857143</v>
      </c>
      <c r="D29" s="21">
        <f>SUBTOTAL(101,Func2[&lt;2σ])</f>
        <v>0.8571428571428571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Aliat</dc:creator>
  <cp:lastModifiedBy>Aliat</cp:lastModifiedBy>
  <dcterms:created xsi:type="dcterms:W3CDTF">2023-09-13T02:12:36Z</dcterms:created>
  <dcterms:modified xsi:type="dcterms:W3CDTF">2023-09-13T02:15:04Z</dcterms:modified>
</cp:coreProperties>
</file>